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showSheetTabs="0" xWindow="4755" yWindow="75" windowWidth="19200" windowHeight="16830"/>
  </bookViews>
  <sheets>
    <sheet name="Kalkulation 2018 Großbehälter" sheetId="4" r:id="rId1"/>
    <sheet name="Kalkulationsblatt 2017 Vergeich" sheetId="3" r:id="rId2"/>
  </sheets>
  <definedNames>
    <definedName name="_xlnm.Print_Area" localSheetId="0">'Kalkulation 2018 Großbehälter'!$A$1:$N$48</definedName>
    <definedName name="_xlnm.Print_Area" localSheetId="1">'Kalkulationsblatt 2017 Vergeich'!$A$1:$Y$40</definedName>
    <definedName name="mags">#REF!</definedName>
    <definedName name="mags_Gesamtvolumen" localSheetId="0">'Kalkulation 2018 Großbehälter'!$G$29</definedName>
    <definedName name="mags_Gesamtvolumen" localSheetId="1">'Kalkulationsblatt 2017 Vergeich'!$G$26</definedName>
    <definedName name="mags_Gesamtvolumen">#REF!</definedName>
    <definedName name="magsgesamtvol" localSheetId="0">'Kalkulation 2018 Großbehälter'!$G$41</definedName>
    <definedName name="magsgesamtvol">'Kalkulationsblatt 2017 Vergeich'!$G$27</definedName>
    <definedName name="magsgesamtvolumen2" localSheetId="0">#REF!</definedName>
    <definedName name="magsgesamtvolumen2">#REF!</definedName>
  </definedNames>
  <calcPr calcId="125725"/>
</workbook>
</file>

<file path=xl/calcChain.xml><?xml version="1.0" encoding="utf-8"?>
<calcChain xmlns="http://schemas.openxmlformats.org/spreadsheetml/2006/main">
  <c r="M27" i="4"/>
  <c r="M19"/>
  <c r="G31" l="1"/>
  <c r="H21"/>
  <c r="I21"/>
  <c r="J21"/>
  <c r="K21"/>
  <c r="G21"/>
  <c r="G23"/>
  <c r="H23"/>
  <c r="H32"/>
  <c r="G32"/>
  <c r="K23"/>
  <c r="G28"/>
  <c r="G29" s="1"/>
  <c r="M42"/>
  <c r="G35" l="1"/>
  <c r="G40" s="1"/>
  <c r="M21"/>
  <c r="I23"/>
  <c r="J23"/>
  <c r="H35" l="1"/>
  <c r="M23"/>
  <c r="I35" l="1"/>
  <c r="I40" s="1"/>
  <c r="H40"/>
  <c r="G25" i="3"/>
  <c r="G26" s="1"/>
  <c r="R24"/>
  <c r="R25" s="1"/>
  <c r="I20"/>
  <c r="H20"/>
  <c r="G20"/>
  <c r="T18"/>
  <c r="S18"/>
  <c r="R18"/>
  <c r="E18"/>
  <c r="K28" s="1"/>
  <c r="T17"/>
  <c r="S17"/>
  <c r="R17"/>
  <c r="P17"/>
  <c r="J35" i="4" l="1"/>
  <c r="J40" s="1"/>
  <c r="T20" i="3"/>
  <c r="R20"/>
  <c r="S20"/>
  <c r="K20"/>
  <c r="V18"/>
  <c r="W18" s="1"/>
  <c r="R26"/>
  <c r="T32" s="1"/>
  <c r="T35" s="1"/>
  <c r="K26"/>
  <c r="K30" s="1"/>
  <c r="V20"/>
  <c r="K35" i="4" l="1"/>
  <c r="K40" s="1"/>
  <c r="K32" i="3"/>
  <c r="K33" s="1"/>
  <c r="V26"/>
  <c r="W26" s="1"/>
  <c r="S32"/>
  <c r="M35" i="4" l="1"/>
  <c r="K38" s="1"/>
  <c r="S35" i="3"/>
  <c r="R32"/>
  <c r="V32" l="1"/>
  <c r="V30"/>
  <c r="W30" s="1"/>
  <c r="R35"/>
  <c r="V35" s="1"/>
  <c r="V37" s="1"/>
  <c r="W37" l="1"/>
  <c r="K37" s="1"/>
  <c r="K35"/>
  <c r="M40" i="4" l="1"/>
  <c r="M44" s="1"/>
  <c r="M46" s="1"/>
  <c r="M47" s="1"/>
</calcChain>
</file>

<file path=xl/sharedStrings.xml><?xml version="1.0" encoding="utf-8"?>
<sst xmlns="http://schemas.openxmlformats.org/spreadsheetml/2006/main" count="71" uniqueCount="65">
  <si>
    <r>
      <t xml:space="preserve">Müll-Kalkulator Mönchengladbach 2019 </t>
    </r>
    <r>
      <rPr>
        <i/>
        <sz val="28"/>
        <color theme="0"/>
        <rFont val="Verdana"/>
        <family val="2"/>
      </rPr>
      <t>(Stand: Okt./Nov. 2018)</t>
    </r>
  </si>
  <si>
    <r>
      <t xml:space="preserve">Müll-Kalkulator Mönchengladbach 2019 </t>
    </r>
    <r>
      <rPr>
        <i/>
        <sz val="28"/>
        <color theme="0"/>
        <rFont val="Verdana"/>
        <family val="2"/>
      </rPr>
      <t>(Stand: Okt./Nov. 2017)</t>
    </r>
  </si>
  <si>
    <t>Ein Service der BürgerZeitung Mönchengladbach  •  Telefon: 02166 - 92 43 03  •  redaktion@bz-mg.de</t>
  </si>
  <si>
    <t>Ein Service der BürgerZeitung Mönchengladbach  •  Telefon: 02166 92 43 03  •  redaktion@bz-mg.de</t>
  </si>
  <si>
    <r>
      <t xml:space="preserve">Tragen Sie die Daten Ihres Hauses in die </t>
    </r>
    <r>
      <rPr>
        <b/>
        <sz val="22"/>
        <color theme="1"/>
        <rFont val="Verdana"/>
        <family val="2"/>
      </rPr>
      <t>grauen Zellen</t>
    </r>
    <r>
      <rPr>
        <sz val="22"/>
        <color theme="1"/>
        <rFont val="Verdana"/>
        <family val="2"/>
      </rPr>
      <t xml:space="preserve"> ein, um ermitteln zu lassen, 
was sich ab </t>
    </r>
    <r>
      <rPr>
        <b/>
        <sz val="22"/>
        <color theme="1"/>
        <rFont val="Verdana"/>
        <family val="2"/>
      </rPr>
      <t>1. Januar 2019</t>
    </r>
    <r>
      <rPr>
        <sz val="22"/>
        <color theme="1"/>
        <rFont val="Verdana"/>
        <family val="2"/>
      </rPr>
      <t xml:space="preserve"> für Ihr Haus voraussichtlich ändert.</t>
    </r>
  </si>
  <si>
    <t xml:space="preserve">Diese Berechnung basierte auf den Gebührenermittlung aus dem mags/INFA-Konzept </t>
  </si>
  <si>
    <r>
      <t xml:space="preserve">bis 31. Dezember </t>
    </r>
    <r>
      <rPr>
        <b/>
        <sz val="36"/>
        <color theme="1"/>
        <rFont val="Verdana"/>
        <family val="2"/>
      </rPr>
      <t>2017</t>
    </r>
  </si>
  <si>
    <r>
      <t xml:space="preserve">Müllgebühren bis 31. Dezember </t>
    </r>
    <r>
      <rPr>
        <b/>
        <sz val="36"/>
        <color theme="1"/>
        <rFont val="Verdana"/>
        <family val="2"/>
      </rPr>
      <t>2017</t>
    </r>
  </si>
  <si>
    <r>
      <rPr>
        <b/>
        <sz val="18"/>
        <color theme="1"/>
        <rFont val="Verdana"/>
        <family val="2"/>
      </rPr>
      <t xml:space="preserve">Wie viele Restmüll-Ringtonnen welcher Größe sind aktuell/waren </t>
    </r>
    <r>
      <rPr>
        <b/>
        <sz val="16"/>
        <color theme="1"/>
        <rFont val="Verdana"/>
        <family val="2"/>
      </rPr>
      <t xml:space="preserve">
</t>
    </r>
    <r>
      <rPr>
        <b/>
        <sz val="26"/>
        <color theme="1"/>
        <rFont val="Verdana"/>
        <family val="2"/>
      </rPr>
      <t>2018</t>
    </r>
    <r>
      <rPr>
        <b/>
        <sz val="16"/>
        <color theme="1"/>
        <rFont val="Verdana"/>
        <family val="2"/>
      </rPr>
      <t xml:space="preserve"> 
</t>
    </r>
    <r>
      <rPr>
        <b/>
        <sz val="18"/>
        <color theme="1"/>
        <rFont val="Verdana"/>
        <family val="2"/>
      </rPr>
      <t>im Haus in der Nutzung?</t>
    </r>
  </si>
  <si>
    <t>Wie viele Personen wohnen 
insgesamt in Ihrem Haus ?</t>
  </si>
  <si>
    <t>Wie viele Personen wohnen in Ihrem Haus (nicht in Ihrem Haushalt)?</t>
  </si>
  <si>
    <t>rechnerisches 
Nenn-Volumen</t>
  </si>
  <si>
    <t>angenommenes Volumen 14-tägig</t>
  </si>
  <si>
    <t>Wie viele Haushalte befinden 
sich in Ihrem Haus?</t>
  </si>
  <si>
    <t>Wie viele Restmülltonnen welcher Größe sind aktuell im Haus in der Nutzung?</t>
  </si>
  <si>
    <t>Die aktuell Abfallgebühren im Haus 
belaufen sich auf:</t>
  </si>
  <si>
    <t>Ihre aktuellen Abfallgebühren im Haus 
belaufen sich auf:</t>
  </si>
  <si>
    <t>ab 1. Januar 2019</t>
  </si>
  <si>
    <t>Voraussichtliche Müllgebühren ab 1. Januar 2019</t>
  </si>
  <si>
    <r>
      <t xml:space="preserve">Sollen (zukünftig) im Haus Bio-Tonne 
genutzt werden? </t>
    </r>
    <r>
      <rPr>
        <b/>
        <sz val="20"/>
        <color theme="1"/>
        <rFont val="Verdana"/>
        <family val="2"/>
      </rPr>
      <t>(ja/nein)</t>
    </r>
  </si>
  <si>
    <t>Leistungsgebühr 
(alle Bewohner im Haus)</t>
  </si>
  <si>
    <r>
      <t xml:space="preserve">Sollen (zukünftig) im Haus Bio-Tonne genutzt oder Eigenkompostierung praktizieren werden? </t>
    </r>
    <r>
      <rPr>
        <b/>
        <sz val="18"/>
        <color theme="1"/>
        <rFont val="Verdana"/>
        <family val="2"/>
      </rPr>
      <t>(ja/nein)</t>
    </r>
  </si>
  <si>
    <r>
      <rPr>
        <b/>
        <sz val="18"/>
        <color theme="1"/>
        <rFont val="Verdana"/>
        <family val="2"/>
      </rPr>
      <t>mags AöR</t>
    </r>
    <r>
      <rPr>
        <sz val="18"/>
        <color theme="1"/>
        <rFont val="Verdana"/>
        <family val="2"/>
      </rPr>
      <t xml:space="preserve"> schreibt Ihnen dieses 
Mindestvolumen für Restmüll vor:</t>
    </r>
  </si>
  <si>
    <r>
      <rPr>
        <b/>
        <sz val="16"/>
        <color theme="1"/>
        <rFont val="Verdana"/>
        <family val="2"/>
      </rPr>
      <t>mags AöR</t>
    </r>
    <r>
      <rPr>
        <sz val="16"/>
        <color theme="1"/>
        <rFont val="Verdana"/>
        <family val="2"/>
      </rPr>
      <t xml:space="preserve"> schreibt Ihnen dieses 
Mindestvolumen vor:</t>
    </r>
  </si>
  <si>
    <t>Verordnetes Mehr-Volumen gegenüber "Ringtonnen-System"</t>
  </si>
  <si>
    <r>
      <rPr>
        <b/>
        <sz val="18"/>
        <color theme="1"/>
        <rFont val="Verdana"/>
        <family val="2"/>
      </rPr>
      <t>mags AöR</t>
    </r>
    <r>
      <rPr>
        <sz val="18"/>
        <color theme="1"/>
        <rFont val="Verdana"/>
        <family val="2"/>
      </rPr>
      <t xml:space="preserve"> schreibt Ihnen vor, dieses Gesamtvolumen im Haus vorzuhalten:</t>
    </r>
  </si>
  <si>
    <r>
      <rPr>
        <b/>
        <sz val="16"/>
        <color theme="1"/>
        <rFont val="Verdana"/>
        <family val="2"/>
      </rPr>
      <t>mags AöR</t>
    </r>
    <r>
      <rPr>
        <sz val="16"/>
        <color theme="1"/>
        <rFont val="Verdana"/>
        <family val="2"/>
      </rPr>
      <t xml:space="preserve"> schreibt Ihnen vor, diese Gesamtvolumen im Haus vorzuhalten:</t>
    </r>
  </si>
  <si>
    <r>
      <rPr>
        <b/>
        <sz val="18"/>
        <color theme="1"/>
        <rFont val="Verdana"/>
        <family val="2"/>
      </rPr>
      <t>mags AöR</t>
    </r>
    <r>
      <rPr>
        <sz val="18"/>
        <color theme="1"/>
        <rFont val="Verdana"/>
        <family val="2"/>
      </rPr>
      <t xml:space="preserve"> verlangt für jeden Haushalte eine Grundgebühr von:</t>
    </r>
  </si>
  <si>
    <t>Grundgebühr 
(alle Haushalte im Haus)</t>
  </si>
  <si>
    <t>Verordnetes "Luft-Volumen"
(Überkapazität)</t>
  </si>
  <si>
    <t>Abfallgebühren ab 01.01.2019</t>
  </si>
  <si>
    <r>
      <t xml:space="preserve">Kalkulationsbasis laut </t>
    </r>
    <r>
      <rPr>
        <b/>
        <sz val="22"/>
        <color theme="1"/>
        <rFont val="Verdana"/>
        <family val="2"/>
      </rPr>
      <t xml:space="preserve">mags AöR </t>
    </r>
    <r>
      <rPr>
        <sz val="22"/>
        <color theme="1"/>
        <rFont val="Verdana"/>
        <family val="2"/>
      </rPr>
      <t>(Stand November 2017)</t>
    </r>
  </si>
  <si>
    <r>
      <t xml:space="preserve">So verändern sich die Abfallgebühren in 
Ihrem Haus ab </t>
    </r>
    <r>
      <rPr>
        <b/>
        <sz val="36"/>
        <color theme="0"/>
        <rFont val="Verdana"/>
        <family val="2"/>
      </rPr>
      <t>01.01.2019</t>
    </r>
    <r>
      <rPr>
        <b/>
        <sz val="28"/>
        <color theme="0"/>
        <rFont val="Verdana"/>
        <family val="2"/>
      </rPr>
      <t xml:space="preserve"> gegenüber</t>
    </r>
  </si>
  <si>
    <r>
      <t xml:space="preserve">mags AöR </t>
    </r>
    <r>
      <rPr>
        <sz val="16"/>
        <color theme="1"/>
        <rFont val="Verdana"/>
        <family val="2"/>
      </rPr>
      <t>wird</t>
    </r>
    <r>
      <rPr>
        <b/>
        <sz val="16"/>
        <color theme="1"/>
        <rFont val="Verdana"/>
        <family val="2"/>
      </rPr>
      <t xml:space="preserve"> </t>
    </r>
    <r>
      <rPr>
        <sz val="16"/>
        <color theme="1"/>
        <rFont val="Verdana"/>
        <family val="2"/>
      </rPr>
      <t xml:space="preserve">im Herbst 2018  dem Haus, in dem Sie wohnen, vsl. diese Rolltonnen zuweisen. </t>
    </r>
    <r>
      <rPr>
        <b/>
        <sz val="16"/>
        <color theme="1"/>
        <rFont val="Verdana"/>
        <family val="2"/>
      </rPr>
      <t>Keine Wahlmöglichkeit (mehr).</t>
    </r>
  </si>
  <si>
    <r>
      <t xml:space="preserve">Ziel dieser Berechnung ist </t>
    </r>
    <r>
      <rPr>
        <b/>
        <i/>
        <sz val="18"/>
        <color theme="1"/>
        <rFont val="Verdana"/>
        <family val="2"/>
      </rPr>
      <t>Kosten</t>
    </r>
    <r>
      <rPr>
        <i/>
        <sz val="18"/>
        <color theme="1"/>
        <rFont val="Verdana"/>
        <family val="2"/>
      </rPr>
      <t>optimierung und nicht Stellplatzoptimierung. 
So kann beispielsweise beim Ergebnis "</t>
    </r>
    <r>
      <rPr>
        <b/>
        <i/>
        <sz val="18"/>
        <color theme="1"/>
        <rFont val="Verdana"/>
        <family val="2"/>
      </rPr>
      <t xml:space="preserve">zwei </t>
    </r>
    <r>
      <rPr>
        <i/>
        <sz val="18"/>
        <color theme="1"/>
        <rFont val="Verdana"/>
        <family val="2"/>
      </rPr>
      <t xml:space="preserve">60-Liter-Tonnen" durchaus auch </t>
    </r>
    <r>
      <rPr>
        <b/>
        <i/>
        <sz val="18"/>
        <color theme="1"/>
        <rFont val="Verdana"/>
        <family val="2"/>
      </rPr>
      <t xml:space="preserve">eine </t>
    </r>
    <r>
      <rPr>
        <i/>
        <sz val="18"/>
        <color theme="1"/>
        <rFont val="Verdana"/>
        <family val="2"/>
      </rPr>
      <t>120-Liter-Tonne in Betracht kommen.
Analoges gilt für "</t>
    </r>
    <r>
      <rPr>
        <b/>
        <i/>
        <sz val="18"/>
        <color theme="1"/>
        <rFont val="Verdana"/>
        <family val="2"/>
      </rPr>
      <t xml:space="preserve">eine </t>
    </r>
    <r>
      <rPr>
        <i/>
        <sz val="18"/>
        <color theme="1"/>
        <rFont val="Verdana"/>
        <family val="2"/>
      </rPr>
      <t xml:space="preserve">240-Liter-Tonne" statt </t>
    </r>
    <r>
      <rPr>
        <b/>
        <i/>
        <sz val="18"/>
        <color theme="1"/>
        <rFont val="Verdana"/>
        <family val="2"/>
      </rPr>
      <t>zwei</t>
    </r>
    <r>
      <rPr>
        <i/>
        <sz val="18"/>
        <color theme="1"/>
        <rFont val="Verdana"/>
        <family val="2"/>
      </rPr>
      <t xml:space="preserve"> 120-Liter-Tonnen. 
Die Gesamtgebühr für ein Haus und die entsprechenden Folgeberechnungen ändern sich nicht!</t>
    </r>
  </si>
  <si>
    <t>Der Unterschied zwischen der Veränderungsermittlung aus dem mags/INFA-Konzept und der von der mags im Dezember 2018 beabsichtigten Gebührenfestlegung für 2019 beträgt:</t>
  </si>
  <si>
    <t>Die Abfallgebühren belaufen sich zukünftig auf:</t>
  </si>
  <si>
    <t xml:space="preserve">So hätten sich bei dieser Berechnungsmethode die Abfallgebühren im Haus ab 01.01.2019 verändert gegenüber </t>
  </si>
  <si>
    <t>ja</t>
  </si>
  <si>
    <t>Ringtonnen</t>
  </si>
  <si>
    <t>ab 1. Januar 2019 bei 14-täglicher Leerung</t>
  </si>
  <si>
    <t>Grundgebühr für alle Haushalte im Objekt</t>
  </si>
  <si>
    <t>Die Abfallgebühren im Objekt
beliefen sich 2018 auf</t>
  </si>
  <si>
    <r>
      <rPr>
        <b/>
        <sz val="22"/>
        <color theme="1"/>
        <rFont val="Verdana"/>
        <family val="2"/>
      </rPr>
      <t>mags AöR</t>
    </r>
    <r>
      <rPr>
        <sz val="22"/>
        <color theme="1"/>
        <rFont val="Verdana"/>
        <family val="2"/>
      </rPr>
      <t xml:space="preserve"> verlangt für jeden Haushalte eine Grundgebühr von:</t>
    </r>
  </si>
  <si>
    <t>Aufteilung auf Abfallbehälter</t>
  </si>
  <si>
    <t>Genutztes Restmüllvolumen</t>
  </si>
  <si>
    <t>Leistungsgebühr 
(= Kosten Abfallbehälter)</t>
  </si>
  <si>
    <r>
      <t xml:space="preserve">Sollen (zukünftig) im Haus Bio-Tonne 
genutzt werden? </t>
    </r>
    <r>
      <rPr>
        <b/>
        <sz val="22"/>
        <color theme="1"/>
        <rFont val="Verdana"/>
        <family val="2"/>
      </rPr>
      <t>(ja/nein)</t>
    </r>
  </si>
  <si>
    <r>
      <t xml:space="preserve">Tragen Sie die Daten Ihres Hauses in die </t>
    </r>
    <r>
      <rPr>
        <b/>
        <sz val="24"/>
        <color theme="1"/>
        <rFont val="Verdana"/>
        <family val="2"/>
      </rPr>
      <t>grauen Zellen</t>
    </r>
    <r>
      <rPr>
        <sz val="24"/>
        <color theme="1"/>
        <rFont val="Verdana"/>
        <family val="2"/>
      </rPr>
      <t xml:space="preserve"> ein, um ermitteln zu lassen, was sich ab </t>
    </r>
    <r>
      <rPr>
        <b/>
        <sz val="24"/>
        <color theme="1"/>
        <rFont val="Verdana"/>
        <family val="2"/>
      </rPr>
      <t>1. Januar 2019</t>
    </r>
    <r>
      <rPr>
        <sz val="24"/>
        <color theme="1"/>
        <rFont val="Verdana"/>
        <family val="2"/>
      </rPr>
      <t xml:space="preserve"> für Ihr Haus voraussichtlich ändert.</t>
    </r>
  </si>
  <si>
    <t>Abfallgroßbehälter</t>
  </si>
  <si>
    <t>Kalkulationsbasis: 
Abfallgebührensatzung 2019 
§ 4 Abs. 1 
(ohne Eigenkompostierung)</t>
  </si>
  <si>
    <t>Abfallentsorgungsgebühren (Grundgebühr + Leistungsgebühr) ab 01.01.2019</t>
  </si>
  <si>
    <t>Minusbeträge = Verschlechterung für die Gebührenzahler gegenüber mags/INFA-Konzept</t>
  </si>
  <si>
    <r>
      <t xml:space="preserve">Ziel dieser Behälterberechnung ist eine näherungsweise </t>
    </r>
    <r>
      <rPr>
        <b/>
        <sz val="24"/>
        <color theme="1"/>
        <rFont val="Verdana"/>
        <family val="2"/>
      </rPr>
      <t>Kosten</t>
    </r>
    <r>
      <rPr>
        <sz val="24"/>
        <color theme="1"/>
        <rFont val="Verdana"/>
        <family val="2"/>
      </rPr>
      <t>optimierung und nicht Stellplatz- oder Handlingoptimierung. So kann beispielsweise im Ergebnis eine andere "Volumenaufteilung" in Betracht kommen bzw. von der mags AöR (ggf. mit Tonnenmarkierung) vorgegeben werden.</t>
    </r>
  </si>
  <si>
    <r>
      <t>Wie viele Abfallbehälter 
welcher Größe sind waren 2018 
im Haus in der Nutzung?</t>
    </r>
    <r>
      <rPr>
        <b/>
        <sz val="9"/>
        <color theme="1"/>
        <rFont val="Verdana"/>
        <family val="2"/>
      </rPr>
      <t/>
    </r>
  </si>
  <si>
    <t xml:space="preserve">In Ihrem Haus wohnen durchschnittlich </t>
  </si>
  <si>
    <t>Differenz:</t>
  </si>
  <si>
    <t xml:space="preserve">Müll-Kalkulator Mönchengladbach 2019 </t>
  </si>
  <si>
    <t xml:space="preserve">(Stand: Januar 2019)  </t>
  </si>
  <si>
    <t xml:space="preserve">Standard-Rolltonnen </t>
  </si>
  <si>
    <r>
      <rPr>
        <b/>
        <sz val="26"/>
        <color theme="0"/>
        <rFont val="Verdana"/>
        <family val="2"/>
      </rPr>
      <t>bis 31. Dezember</t>
    </r>
    <r>
      <rPr>
        <b/>
        <sz val="22"/>
        <color theme="0"/>
        <rFont val="Verdana"/>
        <family val="2"/>
      </rPr>
      <t xml:space="preserve"> </t>
    </r>
    <r>
      <rPr>
        <b/>
        <sz val="36"/>
        <color theme="0"/>
        <rFont val="Verdana"/>
        <family val="2"/>
      </rPr>
      <t xml:space="preserve">2017 </t>
    </r>
    <r>
      <rPr>
        <b/>
        <sz val="26"/>
        <color theme="0"/>
        <rFont val="Verdana"/>
        <family val="2"/>
      </rPr>
      <t>bei 14-täglicher Leerung</t>
    </r>
  </si>
  <si>
    <r>
      <t xml:space="preserve">HINWEIS: Falls </t>
    </r>
    <r>
      <rPr>
        <b/>
        <sz val="22"/>
        <color theme="1"/>
        <rFont val="Verdana"/>
        <family val="2"/>
      </rPr>
      <t>Abfallgroßbehälter</t>
    </r>
    <r>
      <rPr>
        <sz val="22"/>
        <color theme="1"/>
        <rFont val="Verdana"/>
        <family val="2"/>
      </rPr>
      <t xml:space="preserve"> wöchentlich geleert werden, ist die Anzahl zu verdoppeln.</t>
    </r>
  </si>
  <si>
    <t>So verändern sich die Abfallgebühren gegenüber 2017</t>
  </si>
  <si>
    <r>
      <t xml:space="preserve">Bei "Mehrvolumen" erhält eine der Rolltonnen eine Außenmarkierung, durch die das </t>
    </r>
    <r>
      <rPr>
        <b/>
        <sz val="24"/>
        <color theme="1"/>
        <rFont val="Verdana"/>
        <family val="2"/>
      </rPr>
      <t>zulässige</t>
    </r>
    <r>
      <rPr>
        <sz val="24"/>
        <color theme="1"/>
        <rFont val="Verdana"/>
        <family val="2"/>
      </rPr>
      <t xml:space="preserve"> Restmüllvolumen begrenzt werden soll.
</t>
    </r>
    <r>
      <rPr>
        <b/>
        <sz val="24"/>
        <color rgb="FF008000"/>
        <rFont val="Verdana"/>
        <family val="2"/>
      </rPr>
      <t>Bei der Gesamt-Leistungsgebühr wurden 
die Kosten für "Mehrvolumen" in Abzug gebracht:</t>
    </r>
  </si>
  <si>
    <r>
      <rPr>
        <sz val="23"/>
        <color theme="1"/>
        <rFont val="Verdana"/>
        <family val="2"/>
      </rPr>
      <t>Die Gebühren für das Entleeren von Abfallgroßbehältern mit den Fassungsvermögen von 4.000 und 7.000 Liter werden pro Entleerung abgerechnet.</t>
    </r>
    <r>
      <rPr>
        <b/>
        <sz val="23"/>
        <color theme="1"/>
        <rFont val="Verdana"/>
        <family val="2"/>
      </rPr>
      <t xml:space="preserve"> 
Daher ist dieser Müll-Kalkulator darauf nicht anwendbar.</t>
    </r>
  </si>
</sst>
</file>

<file path=xl/styles.xml><?xml version="1.0" encoding="utf-8"?>
<styleSheet xmlns="http://schemas.openxmlformats.org/spreadsheetml/2006/main">
  <numFmts count="15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Liter&quot;"/>
    <numFmt numFmtId="165" formatCode="#,##0_ ;[Red]\-#,##0\ "/>
    <numFmt numFmtId="166" formatCode="#,##0.00\ &quot;€&quot;"/>
    <numFmt numFmtId="167" formatCode="#,##0\ &quot;Liter&quot;"/>
    <numFmt numFmtId="168" formatCode="0\ &quot;Liter pro Person pro Woche&quot;"/>
    <numFmt numFmtId="169" formatCode="\ 0.00%"/>
    <numFmt numFmtId="170" formatCode="#,##0.00\ %;[Red]\-#,##0.00\ %"/>
    <numFmt numFmtId="171" formatCode="#,##0\ &quot;Liter&quot;;[Red]\-#,##0&quot; Liter&quot;"/>
    <numFmt numFmtId="172" formatCode="#,##0.00000\ &quot;€&quot;"/>
    <numFmt numFmtId="173" formatCode="0.00\ &quot;Personen pro Haushalt&quot;"/>
    <numFmt numFmtId="174" formatCode="0.00\ &quot;€ pro Liter&quot;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Verdana"/>
      <family val="2"/>
    </font>
    <font>
      <sz val="16"/>
      <color theme="1"/>
      <name val="Verdana"/>
      <family val="2"/>
    </font>
    <font>
      <sz val="18"/>
      <color theme="1"/>
      <name val="Verdana"/>
      <family val="2"/>
    </font>
    <font>
      <b/>
      <sz val="14"/>
      <color theme="1"/>
      <name val="Verdana"/>
      <family val="2"/>
    </font>
    <font>
      <b/>
      <sz val="36"/>
      <color theme="0"/>
      <name val="Verdana"/>
      <family val="2"/>
    </font>
    <font>
      <i/>
      <sz val="28"/>
      <color theme="0"/>
      <name val="Verdana"/>
      <family val="2"/>
    </font>
    <font>
      <b/>
      <sz val="21"/>
      <color theme="0"/>
      <name val="Verdana"/>
      <family val="2"/>
    </font>
    <font>
      <sz val="22"/>
      <color theme="1"/>
      <name val="Verdana"/>
      <family val="2"/>
    </font>
    <font>
      <b/>
      <sz val="22"/>
      <color theme="1"/>
      <name val="Verdana"/>
      <family val="2"/>
    </font>
    <font>
      <b/>
      <sz val="28"/>
      <color theme="1"/>
      <name val="Verdana"/>
      <family val="2"/>
    </font>
    <font>
      <b/>
      <sz val="36"/>
      <color theme="1"/>
      <name val="Verdana"/>
      <family val="2"/>
    </font>
    <font>
      <sz val="20"/>
      <color theme="1"/>
      <name val="Verdana"/>
      <family val="2"/>
    </font>
    <font>
      <b/>
      <sz val="16"/>
      <color theme="1"/>
      <name val="Verdana"/>
      <family val="2"/>
    </font>
    <font>
      <b/>
      <sz val="18"/>
      <color theme="1"/>
      <name val="Verdana"/>
      <family val="2"/>
    </font>
    <font>
      <b/>
      <sz val="26"/>
      <color theme="1"/>
      <name val="Verdana"/>
      <family val="2"/>
    </font>
    <font>
      <i/>
      <sz val="14"/>
      <color theme="1"/>
      <name val="Verdana"/>
      <family val="2"/>
    </font>
    <font>
      <b/>
      <sz val="24"/>
      <color theme="1"/>
      <name val="Verdana"/>
      <family val="2"/>
    </font>
    <font>
      <sz val="24"/>
      <color theme="1"/>
      <name val="Verdana"/>
      <family val="2"/>
    </font>
    <font>
      <b/>
      <sz val="18"/>
      <color theme="0"/>
      <name val="Verdana"/>
      <family val="2"/>
    </font>
    <font>
      <sz val="26"/>
      <color theme="1"/>
      <name val="Verdana"/>
      <family val="2"/>
    </font>
    <font>
      <sz val="16"/>
      <color theme="0"/>
      <name val="Verdana"/>
      <family val="2"/>
    </font>
    <font>
      <b/>
      <sz val="22"/>
      <color theme="0"/>
      <name val="Verdana"/>
      <family val="2"/>
    </font>
    <font>
      <b/>
      <sz val="22"/>
      <color rgb="FFFF0000"/>
      <name val="Verdana"/>
      <family val="2"/>
    </font>
    <font>
      <b/>
      <sz val="20"/>
      <color theme="1"/>
      <name val="Verdana"/>
      <family val="2"/>
    </font>
    <font>
      <b/>
      <sz val="20"/>
      <color theme="0"/>
      <name val="Verdana"/>
      <family val="2"/>
    </font>
    <font>
      <sz val="24"/>
      <color theme="0"/>
      <name val="Verdana"/>
      <family val="2"/>
    </font>
    <font>
      <b/>
      <sz val="16"/>
      <color theme="0"/>
      <name val="Verdana"/>
      <family val="2"/>
    </font>
    <font>
      <b/>
      <sz val="28"/>
      <color theme="0"/>
      <name val="Verdana"/>
      <family val="2"/>
    </font>
    <font>
      <i/>
      <sz val="18"/>
      <color theme="1"/>
      <name val="Verdana"/>
      <family val="2"/>
    </font>
    <font>
      <b/>
      <i/>
      <sz val="18"/>
      <color theme="1"/>
      <name val="Verdana"/>
      <family val="2"/>
    </font>
    <font>
      <sz val="28"/>
      <color theme="1"/>
      <name val="Verdana"/>
      <family val="2"/>
    </font>
    <font>
      <b/>
      <sz val="27"/>
      <color theme="0"/>
      <name val="Arial"/>
      <family val="2"/>
    </font>
    <font>
      <sz val="28"/>
      <color theme="0"/>
      <name val="Verdana"/>
      <family val="2"/>
    </font>
    <font>
      <b/>
      <sz val="24"/>
      <color theme="0"/>
      <name val="Verdana"/>
      <family val="2"/>
    </font>
    <font>
      <sz val="36"/>
      <color theme="0"/>
      <name val="Verdana"/>
      <family val="2"/>
    </font>
    <font>
      <b/>
      <i/>
      <sz val="14"/>
      <color theme="1"/>
      <name val="Verdana"/>
      <family val="2"/>
    </font>
    <font>
      <sz val="23"/>
      <color theme="1"/>
      <name val="Verdana"/>
      <family val="2"/>
    </font>
    <font>
      <b/>
      <sz val="9"/>
      <color theme="1"/>
      <name val="Verdana"/>
      <family val="2"/>
    </font>
    <font>
      <b/>
      <sz val="23"/>
      <color theme="1"/>
      <name val="Verdana"/>
      <family val="2"/>
    </font>
    <font>
      <b/>
      <sz val="36"/>
      <color rgb="FF008000"/>
      <name val="Verdana"/>
      <family val="2"/>
    </font>
    <font>
      <b/>
      <i/>
      <sz val="28"/>
      <color theme="0"/>
      <name val="Verdana"/>
      <family val="2"/>
    </font>
    <font>
      <b/>
      <sz val="26"/>
      <color theme="0"/>
      <name val="Verdana"/>
      <family val="2"/>
    </font>
    <font>
      <b/>
      <sz val="24"/>
      <color rgb="FF008000"/>
      <name val="Verdana"/>
      <family val="2"/>
    </font>
    <font>
      <sz val="24"/>
      <color theme="0" tint="-4.9989318521683403E-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/>
      <right/>
      <top style="thick">
        <color rgb="FFFFFF0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5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8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8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/>
    <xf numFmtId="0" fontId="10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/>
    </xf>
    <xf numFmtId="8" fontId="3" fillId="0" borderId="0" xfId="0" applyNumberFormat="1" applyFont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65" fontId="18" fillId="3" borderId="5" xfId="1" applyNumberFormat="1" applyFont="1" applyFill="1" applyBorder="1" applyAlignment="1" applyProtection="1">
      <alignment horizontal="center" vertical="center"/>
      <protection locked="0"/>
    </xf>
    <xf numFmtId="44" fontId="3" fillId="0" borderId="0" xfId="2" applyFont="1" applyAlignment="1">
      <alignment vertical="center"/>
    </xf>
    <xf numFmtId="166" fontId="19" fillId="0" borderId="1" xfId="2" applyNumberFormat="1" applyFont="1" applyBorder="1" applyAlignment="1">
      <alignment horizontal="center" vertical="center"/>
    </xf>
    <xf numFmtId="166" fontId="19" fillId="0" borderId="6" xfId="2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" fontId="18" fillId="0" borderId="1" xfId="0" applyNumberFormat="1" applyFont="1" applyFill="1" applyBorder="1" applyAlignment="1" applyProtection="1">
      <alignment horizontal="center" vertical="center"/>
    </xf>
    <xf numFmtId="166" fontId="19" fillId="0" borderId="7" xfId="2" applyNumberFormat="1" applyFont="1" applyBorder="1" applyAlignment="1">
      <alignment horizontal="center" vertical="center"/>
    </xf>
    <xf numFmtId="8" fontId="15" fillId="5" borderId="4" xfId="0" applyNumberFormat="1" applyFont="1" applyFill="1" applyBorder="1" applyAlignment="1">
      <alignment horizontal="center" vertical="center" wrapText="1"/>
    </xf>
    <xf numFmtId="8" fontId="20" fillId="6" borderId="8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/>
    </xf>
    <xf numFmtId="1" fontId="18" fillId="3" borderId="5" xfId="0" applyNumberFormat="1" applyFont="1" applyFill="1" applyBorder="1" applyAlignment="1" applyProtection="1">
      <alignment horizontal="center" vertical="center"/>
      <protection locked="0"/>
    </xf>
    <xf numFmtId="1" fontId="18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167" fontId="15" fillId="7" borderId="11" xfId="0" applyNumberFormat="1" applyFont="1" applyFill="1" applyBorder="1" applyAlignment="1">
      <alignment horizontal="center" vertical="center"/>
    </xf>
    <xf numFmtId="167" fontId="20" fillId="6" borderId="0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8" fontId="22" fillId="0" borderId="0" xfId="0" applyNumberFormat="1" applyFont="1" applyAlignment="1">
      <alignment horizontal="center" vertical="center"/>
    </xf>
    <xf numFmtId="166" fontId="18" fillId="0" borderId="1" xfId="2" applyNumberFormat="1" applyFont="1" applyBorder="1" applyAlignment="1">
      <alignment horizontal="center" vertical="center"/>
    </xf>
    <xf numFmtId="166" fontId="18" fillId="0" borderId="3" xfId="2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8" fontId="18" fillId="0" borderId="1" xfId="0" applyNumberFormat="1" applyFont="1" applyBorder="1" applyAlignment="1">
      <alignment horizontal="center" vertical="center"/>
    </xf>
    <xf numFmtId="166" fontId="10" fillId="0" borderId="1" xfId="2" applyNumberFormat="1" applyFont="1" applyBorder="1" applyAlignment="1">
      <alignment horizontal="center" vertical="center"/>
    </xf>
    <xf numFmtId="0" fontId="23" fillId="8" borderId="0" xfId="0" applyFont="1" applyFill="1" applyAlignment="1">
      <alignment vertical="center" wrapText="1"/>
    </xf>
    <xf numFmtId="0" fontId="24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9" fillId="0" borderId="0" xfId="0" applyFont="1" applyAlignment="1" applyProtection="1">
      <alignment vertical="center"/>
    </xf>
    <xf numFmtId="167" fontId="20" fillId="6" borderId="18" xfId="0" applyNumberFormat="1" applyFont="1" applyFill="1" applyBorder="1" applyAlignment="1">
      <alignment horizontal="center" vertical="center"/>
    </xf>
    <xf numFmtId="169" fontId="20" fillId="6" borderId="18" xfId="3" applyNumberFormat="1" applyFont="1" applyFill="1" applyBorder="1" applyAlignment="1">
      <alignment horizontal="center" vertical="center"/>
    </xf>
    <xf numFmtId="0" fontId="2" fillId="8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horizontal="right" vertical="center" wrapText="1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8" fontId="18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8" fontId="18" fillId="0" borderId="1" xfId="2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8" fontId="27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8" fontId="28" fillId="0" borderId="19" xfId="0" applyNumberFormat="1" applyFont="1" applyFill="1" applyBorder="1" applyAlignment="1">
      <alignment horizontal="center" vertical="center" wrapText="1"/>
    </xf>
    <xf numFmtId="8" fontId="28" fillId="0" borderId="16" xfId="0" applyNumberFormat="1" applyFont="1" applyFill="1" applyBorder="1" applyAlignment="1">
      <alignment horizontal="center" vertical="center" wrapText="1"/>
    </xf>
    <xf numFmtId="8" fontId="18" fillId="0" borderId="11" xfId="2" applyNumberFormat="1" applyFont="1" applyFill="1" applyBorder="1" applyAlignment="1" applyProtection="1">
      <alignment horizontal="center" vertical="center"/>
    </xf>
    <xf numFmtId="164" fontId="20" fillId="6" borderId="8" xfId="0" applyNumberFormat="1" applyFont="1" applyFill="1" applyBorder="1" applyAlignment="1">
      <alignment horizontal="center" vertical="center"/>
    </xf>
    <xf numFmtId="169" fontId="20" fillId="6" borderId="8" xfId="3" applyNumberFormat="1" applyFont="1" applyFill="1" applyBorder="1" applyAlignment="1">
      <alignment horizontal="center" vertical="center"/>
    </xf>
    <xf numFmtId="8" fontId="12" fillId="7" borderId="20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170" fontId="12" fillId="7" borderId="20" xfId="3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0" fontId="12" fillId="7" borderId="0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 applyProtection="1">
      <alignment horizontal="center" vertical="center"/>
    </xf>
    <xf numFmtId="0" fontId="2" fillId="9" borderId="0" xfId="0" applyFont="1" applyFill="1" applyAlignment="1">
      <alignment vertical="center"/>
    </xf>
    <xf numFmtId="7" fontId="6" fillId="9" borderId="11" xfId="1" applyNumberFormat="1" applyFont="1" applyFill="1" applyBorder="1" applyAlignment="1">
      <alignment horizontal="center" vertical="center"/>
    </xf>
    <xf numFmtId="166" fontId="14" fillId="0" borderId="1" xfId="2" applyNumberFormat="1" applyFont="1" applyBorder="1" applyAlignment="1">
      <alignment horizontal="center" vertical="center"/>
    </xf>
    <xf numFmtId="7" fontId="12" fillId="7" borderId="0" xfId="1" applyNumberFormat="1" applyFont="1" applyFill="1" applyBorder="1" applyAlignment="1">
      <alignment horizontal="center" vertical="center"/>
    </xf>
    <xf numFmtId="10" fontId="6" fillId="9" borderId="11" xfId="3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8" fontId="12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Border="1" applyAlignment="1">
      <alignment horizontal="center" vertical="center"/>
    </xf>
    <xf numFmtId="8" fontId="16" fillId="0" borderId="1" xfId="0" applyNumberFormat="1" applyFont="1" applyBorder="1" applyAlignment="1">
      <alignment horizontal="center" vertical="center"/>
    </xf>
    <xf numFmtId="166" fontId="19" fillId="0" borderId="28" xfId="2" applyNumberFormat="1" applyFont="1" applyBorder="1" applyAlignment="1">
      <alignment horizontal="center" vertical="center"/>
    </xf>
    <xf numFmtId="166" fontId="19" fillId="0" borderId="9" xfId="2" applyNumberFormat="1" applyFont="1" applyBorder="1" applyAlignment="1">
      <alignment horizontal="center" vertical="center"/>
    </xf>
    <xf numFmtId="8" fontId="18" fillId="0" borderId="0" xfId="0" applyNumberFormat="1" applyFont="1" applyFill="1" applyBorder="1" applyAlignment="1" applyProtection="1">
      <alignment horizontal="left" vertical="center"/>
    </xf>
    <xf numFmtId="166" fontId="19" fillId="0" borderId="29" xfId="2" applyNumberFormat="1" applyFont="1" applyBorder="1" applyAlignment="1">
      <alignment horizontal="center" vertical="center"/>
    </xf>
    <xf numFmtId="166" fontId="19" fillId="0" borderId="30" xfId="2" applyNumberFormat="1" applyFont="1" applyBorder="1" applyAlignment="1">
      <alignment horizontal="center" vertical="center"/>
    </xf>
    <xf numFmtId="166" fontId="19" fillId="0" borderId="31" xfId="2" applyNumberFormat="1" applyFont="1" applyBorder="1" applyAlignment="1">
      <alignment horizontal="center" vertical="center"/>
    </xf>
    <xf numFmtId="167" fontId="16" fillId="0" borderId="1" xfId="0" applyNumberFormat="1" applyFont="1" applyFill="1" applyBorder="1" applyAlignment="1" applyProtection="1">
      <alignment horizontal="center" vertical="center"/>
    </xf>
    <xf numFmtId="8" fontId="11" fillId="0" borderId="0" xfId="0" applyNumberFormat="1" applyFont="1" applyFill="1" applyBorder="1" applyAlignment="1" applyProtection="1">
      <alignment horizontal="center" vertical="center"/>
    </xf>
    <xf numFmtId="8" fontId="36" fillId="0" borderId="0" xfId="0" applyNumberFormat="1" applyFont="1" applyAlignment="1">
      <alignment horizontal="center" vertical="center"/>
    </xf>
    <xf numFmtId="8" fontId="12" fillId="0" borderId="11" xfId="2" applyNumberFormat="1" applyFont="1" applyFill="1" applyBorder="1" applyAlignment="1" applyProtection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167" fontId="18" fillId="0" borderId="29" xfId="0" applyNumberFormat="1" applyFont="1" applyBorder="1" applyAlignment="1">
      <alignment horizontal="center" vertical="center"/>
    </xf>
    <xf numFmtId="167" fontId="18" fillId="0" borderId="31" xfId="0" applyNumberFormat="1" applyFont="1" applyBorder="1" applyAlignment="1">
      <alignment horizontal="center" vertical="center"/>
    </xf>
    <xf numFmtId="167" fontId="18" fillId="0" borderId="33" xfId="0" applyNumberFormat="1" applyFont="1" applyBorder="1" applyAlignment="1">
      <alignment horizontal="center" vertical="center"/>
    </xf>
    <xf numFmtId="166" fontId="19" fillId="0" borderId="27" xfId="2" applyNumberFormat="1" applyFont="1" applyBorder="1" applyAlignment="1">
      <alignment horizontal="center" vertical="center"/>
    </xf>
    <xf numFmtId="167" fontId="18" fillId="0" borderId="30" xfId="0" applyNumberFormat="1" applyFont="1" applyBorder="1" applyAlignment="1">
      <alignment horizontal="center" vertical="center"/>
    </xf>
    <xf numFmtId="8" fontId="32" fillId="0" borderId="1" xfId="0" applyNumberFormat="1" applyFont="1" applyBorder="1" applyAlignment="1">
      <alignment horizontal="center" vertical="center"/>
    </xf>
    <xf numFmtId="8" fontId="32" fillId="0" borderId="0" xfId="0" applyNumberFormat="1" applyFont="1" applyFill="1" applyBorder="1" applyAlignment="1" applyProtection="1">
      <alignment horizontal="center" vertical="center"/>
    </xf>
    <xf numFmtId="164" fontId="18" fillId="0" borderId="9" xfId="0" applyNumberFormat="1" applyFont="1" applyBorder="1" applyAlignment="1">
      <alignment horizontal="center" vertical="center"/>
    </xf>
    <xf numFmtId="167" fontId="18" fillId="0" borderId="37" xfId="0" applyNumberFormat="1" applyFont="1" applyBorder="1" applyAlignment="1">
      <alignment horizontal="center" vertical="center"/>
    </xf>
    <xf numFmtId="167" fontId="18" fillId="0" borderId="38" xfId="0" applyNumberFormat="1" applyFont="1" applyBorder="1" applyAlignment="1">
      <alignment horizontal="center" vertical="center"/>
    </xf>
    <xf numFmtId="164" fontId="18" fillId="0" borderId="37" xfId="0" applyNumberFormat="1" applyFont="1" applyBorder="1" applyAlignment="1">
      <alignment horizontal="center" vertical="center"/>
    </xf>
    <xf numFmtId="164" fontId="18" fillId="0" borderId="38" xfId="0" applyNumberFormat="1" applyFont="1" applyBorder="1" applyAlignment="1">
      <alignment horizontal="center" vertical="center"/>
    </xf>
    <xf numFmtId="8" fontId="11" fillId="7" borderId="20" xfId="0" applyNumberFormat="1" applyFont="1" applyFill="1" applyBorder="1" applyAlignment="1">
      <alignment horizontal="center" vertical="center"/>
    </xf>
    <xf numFmtId="170" fontId="11" fillId="7" borderId="20" xfId="3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173" fontId="32" fillId="3" borderId="9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1" fontId="18" fillId="3" borderId="5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65" fontId="18" fillId="3" borderId="5" xfId="1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1" fillId="3" borderId="7" xfId="0" applyFont="1" applyFill="1" applyBorder="1" applyAlignment="1">
      <alignment horizontal="center" wrapText="1"/>
    </xf>
    <xf numFmtId="167" fontId="41" fillId="0" borderId="1" xfId="0" applyNumberFormat="1" applyFont="1" applyFill="1" applyBorder="1" applyAlignment="1" applyProtection="1">
      <alignment horizontal="center" vertical="center"/>
    </xf>
    <xf numFmtId="1" fontId="19" fillId="0" borderId="34" xfId="2" applyNumberFormat="1" applyFont="1" applyFill="1" applyBorder="1" applyAlignment="1">
      <alignment horizontal="center" vertical="center"/>
    </xf>
    <xf numFmtId="1" fontId="19" fillId="0" borderId="35" xfId="2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0" fontId="42" fillId="2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/>
    <xf numFmtId="0" fontId="2" fillId="8" borderId="0" xfId="0" applyFont="1" applyFill="1" applyAlignment="1">
      <alignment vertical="center"/>
    </xf>
    <xf numFmtId="0" fontId="2" fillId="8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" fontId="21" fillId="11" borderId="54" xfId="0" applyNumberFormat="1" applyFont="1" applyFill="1" applyBorder="1" applyAlignment="1" applyProtection="1">
      <alignment horizontal="center" vertical="center"/>
    </xf>
    <xf numFmtId="0" fontId="3" fillId="11" borderId="55" xfId="0" applyFont="1" applyFill="1" applyBorder="1" applyAlignment="1" applyProtection="1">
      <alignment vertical="center"/>
    </xf>
    <xf numFmtId="171" fontId="41" fillId="11" borderId="57" xfId="0" applyNumberFormat="1" applyFont="1" applyFill="1" applyBorder="1" applyAlignment="1" applyProtection="1">
      <alignment horizontal="center" vertical="top" wrapText="1"/>
    </xf>
    <xf numFmtId="1" fontId="19" fillId="11" borderId="58" xfId="0" applyNumberFormat="1" applyFont="1" applyFill="1" applyBorder="1" applyAlignment="1" applyProtection="1">
      <alignment vertical="center" wrapText="1"/>
    </xf>
    <xf numFmtId="8" fontId="11" fillId="3" borderId="53" xfId="0" applyNumberFormat="1" applyFont="1" applyFill="1" applyBorder="1" applyAlignment="1" applyProtection="1">
      <alignment horizontal="center" vertical="center"/>
    </xf>
    <xf numFmtId="174" fontId="45" fillId="0" borderId="0" xfId="0" applyNumberFormat="1" applyFont="1" applyBorder="1" applyAlignment="1">
      <alignment horizontal="center" vertical="center"/>
    </xf>
    <xf numFmtId="8" fontId="12" fillId="11" borderId="52" xfId="0" applyNumberFormat="1" applyFont="1" applyFill="1" applyBorder="1" applyAlignment="1">
      <alignment horizontal="center" vertical="top"/>
    </xf>
    <xf numFmtId="49" fontId="18" fillId="3" borderId="10" xfId="0" applyNumberFormat="1" applyFont="1" applyFill="1" applyBorder="1" applyAlignment="1" applyProtection="1">
      <alignment horizontal="center" vertical="center"/>
      <protection locked="0"/>
    </xf>
    <xf numFmtId="49" fontId="18" fillId="3" borderId="12" xfId="0" applyNumberFormat="1" applyFont="1" applyFill="1" applyBorder="1" applyAlignment="1" applyProtection="1">
      <alignment horizontal="center" vertical="center"/>
      <protection locked="0"/>
    </xf>
    <xf numFmtId="49" fontId="18" fillId="3" borderId="26" xfId="0" applyNumberFormat="1" applyFont="1" applyFill="1" applyBorder="1" applyAlignment="1" applyProtection="1">
      <alignment horizontal="center" vertical="center"/>
      <protection locked="0"/>
    </xf>
    <xf numFmtId="0" fontId="19" fillId="11" borderId="56" xfId="0" applyFont="1" applyFill="1" applyBorder="1" applyAlignment="1">
      <alignment horizontal="center" vertical="center" wrapText="1"/>
    </xf>
    <xf numFmtId="0" fontId="19" fillId="11" borderId="59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 applyProtection="1">
      <alignment horizontal="center" vertical="center" wrapText="1"/>
    </xf>
    <xf numFmtId="8" fontId="40" fillId="10" borderId="41" xfId="0" applyNumberFormat="1" applyFont="1" applyFill="1" applyBorder="1" applyAlignment="1" applyProtection="1">
      <alignment horizontal="center" vertical="center" wrapText="1"/>
    </xf>
    <xf numFmtId="8" fontId="40" fillId="10" borderId="42" xfId="0" applyNumberFormat="1" applyFont="1" applyFill="1" applyBorder="1" applyAlignment="1" applyProtection="1">
      <alignment horizontal="center" vertical="center" wrapText="1"/>
    </xf>
    <xf numFmtId="8" fontId="40" fillId="10" borderId="43" xfId="0" applyNumberFormat="1" applyFont="1" applyFill="1" applyBorder="1" applyAlignment="1" applyProtection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9" fillId="3" borderId="44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19" fillId="3" borderId="46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48" xfId="0" applyFont="1" applyFill="1" applyBorder="1" applyAlignment="1">
      <alignment horizontal="center" vertical="center" wrapText="1"/>
    </xf>
    <xf numFmtId="0" fontId="19" fillId="3" borderId="49" xfId="0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center" vertical="center" wrapText="1"/>
    </xf>
    <xf numFmtId="0" fontId="19" fillId="3" borderId="51" xfId="0" applyFont="1" applyFill="1" applyBorder="1" applyAlignment="1">
      <alignment horizontal="center" vertical="center" wrapText="1"/>
    </xf>
    <xf numFmtId="167" fontId="18" fillId="10" borderId="32" xfId="0" applyNumberFormat="1" applyFont="1" applyFill="1" applyBorder="1" applyAlignment="1">
      <alignment horizontal="center" vertical="center"/>
    </xf>
    <xf numFmtId="167" fontId="18" fillId="10" borderId="39" xfId="0" applyNumberFormat="1" applyFont="1" applyFill="1" applyBorder="1" applyAlignment="1">
      <alignment horizontal="center" vertical="center"/>
    </xf>
    <xf numFmtId="167" fontId="18" fillId="3" borderId="32" xfId="0" applyNumberFormat="1" applyFont="1" applyFill="1" applyBorder="1" applyAlignment="1">
      <alignment horizontal="center" vertical="center"/>
    </xf>
    <xf numFmtId="167" fontId="18" fillId="3" borderId="40" xfId="0" applyNumberFormat="1" applyFont="1" applyFill="1" applyBorder="1" applyAlignment="1">
      <alignment horizontal="center" vertical="center"/>
    </xf>
    <xf numFmtId="167" fontId="18" fillId="3" borderId="39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7" fontId="35" fillId="6" borderId="34" xfId="0" applyNumberFormat="1" applyFont="1" applyFill="1" applyBorder="1" applyAlignment="1">
      <alignment horizontal="center" vertical="center"/>
    </xf>
    <xf numFmtId="167" fontId="35" fillId="6" borderId="36" xfId="0" applyNumberFormat="1" applyFont="1" applyFill="1" applyBorder="1" applyAlignment="1">
      <alignment horizontal="center" vertical="center"/>
    </xf>
    <xf numFmtId="167" fontId="35" fillId="6" borderId="35" xfId="0" applyNumberFormat="1" applyFont="1" applyFill="1" applyBorder="1" applyAlignment="1">
      <alignment horizontal="center" vertical="center"/>
    </xf>
    <xf numFmtId="167" fontId="16" fillId="5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7" fontId="18" fillId="10" borderId="34" xfId="0" applyNumberFormat="1" applyFont="1" applyFill="1" applyBorder="1" applyAlignment="1">
      <alignment horizontal="center" vertical="center"/>
    </xf>
    <xf numFmtId="167" fontId="18" fillId="10" borderId="35" xfId="0" applyNumberFormat="1" applyFont="1" applyFill="1" applyBorder="1" applyAlignment="1">
      <alignment horizontal="center" vertical="center"/>
    </xf>
    <xf numFmtId="167" fontId="41" fillId="0" borderId="1" xfId="0" applyNumberFormat="1" applyFont="1" applyBorder="1" applyAlignment="1">
      <alignment horizontal="center" vertical="center"/>
    </xf>
    <xf numFmtId="168" fontId="19" fillId="0" borderId="9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8" fontId="16" fillId="0" borderId="1" xfId="0" applyNumberFormat="1" applyFont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8" fontId="12" fillId="7" borderId="23" xfId="0" applyNumberFormat="1" applyFont="1" applyFill="1" applyBorder="1" applyAlignment="1">
      <alignment horizontal="center" vertical="center"/>
    </xf>
    <xf numFmtId="8" fontId="12" fillId="7" borderId="24" xfId="0" applyNumberFormat="1" applyFont="1" applyFill="1" applyBorder="1" applyAlignment="1">
      <alignment horizontal="center" vertical="center"/>
    </xf>
    <xf numFmtId="8" fontId="12" fillId="7" borderId="25" xfId="0" applyNumberFormat="1" applyFont="1" applyFill="1" applyBorder="1" applyAlignment="1">
      <alignment horizontal="center" vertical="center"/>
    </xf>
    <xf numFmtId="170" fontId="12" fillId="7" borderId="23" xfId="0" applyNumberFormat="1" applyFont="1" applyFill="1" applyBorder="1" applyAlignment="1">
      <alignment horizontal="center" vertical="center"/>
    </xf>
    <xf numFmtId="170" fontId="12" fillId="7" borderId="24" xfId="0" applyNumberFormat="1" applyFont="1" applyFill="1" applyBorder="1" applyAlignment="1">
      <alignment horizontal="center" vertical="center"/>
    </xf>
    <xf numFmtId="170" fontId="12" fillId="7" borderId="25" xfId="0" applyNumberFormat="1" applyFont="1" applyFill="1" applyBorder="1" applyAlignment="1">
      <alignment horizontal="center" vertical="center"/>
    </xf>
    <xf numFmtId="0" fontId="33" fillId="9" borderId="0" xfId="0" applyFont="1" applyFill="1" applyBorder="1" applyAlignment="1">
      <alignment horizontal="center" vertical="center" wrapText="1"/>
    </xf>
    <xf numFmtId="167" fontId="10" fillId="0" borderId="21" xfId="0" applyNumberFormat="1" applyFont="1" applyFill="1" applyBorder="1" applyAlignment="1">
      <alignment horizontal="center" vertical="center"/>
    </xf>
    <xf numFmtId="167" fontId="10" fillId="0" borderId="22" xfId="0" applyNumberFormat="1" applyFont="1" applyFill="1" applyBorder="1" applyAlignment="1">
      <alignment horizontal="center" vertical="center"/>
    </xf>
    <xf numFmtId="1" fontId="30" fillId="0" borderId="3" xfId="0" applyNumberFormat="1" applyFont="1" applyFill="1" applyBorder="1" applyAlignment="1" applyProtection="1">
      <alignment horizontal="center" vertical="center" wrapText="1"/>
    </xf>
    <xf numFmtId="1" fontId="30" fillId="0" borderId="17" xfId="0" applyNumberFormat="1" applyFont="1" applyFill="1" applyBorder="1" applyAlignment="1" applyProtection="1">
      <alignment horizontal="center" vertical="center" wrapText="1"/>
    </xf>
    <xf numFmtId="1" fontId="30" fillId="0" borderId="2" xfId="0" applyNumberFormat="1" applyFont="1" applyFill="1" applyBorder="1" applyAlignment="1" applyProtection="1">
      <alignment horizontal="center" vertical="center" wrapText="1"/>
    </xf>
    <xf numFmtId="167" fontId="15" fillId="5" borderId="3" xfId="0" applyNumberFormat="1" applyFont="1" applyFill="1" applyBorder="1" applyAlignment="1">
      <alignment horizontal="center" vertical="center" wrapText="1"/>
    </xf>
    <xf numFmtId="167" fontId="15" fillId="5" borderId="2" xfId="0" applyNumberFormat="1" applyFont="1" applyFill="1" applyBorder="1" applyAlignment="1">
      <alignment horizontal="center" vertical="center" wrapText="1"/>
    </xf>
    <xf numFmtId="8" fontId="26" fillId="6" borderId="15" xfId="0" applyNumberFormat="1" applyFont="1" applyFill="1" applyBorder="1" applyAlignment="1">
      <alignment horizontal="center" vertical="center" wrapText="1"/>
    </xf>
    <xf numFmtId="8" fontId="26" fillId="6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167" fontId="18" fillId="0" borderId="3" xfId="0" applyNumberFormat="1" applyFont="1" applyBorder="1" applyAlignment="1">
      <alignment horizontal="center" vertical="center"/>
    </xf>
    <xf numFmtId="167" fontId="18" fillId="0" borderId="17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23" fillId="8" borderId="0" xfId="0" applyFont="1" applyFill="1" applyAlignment="1">
      <alignment horizontal="center" vertical="center" wrapText="1"/>
    </xf>
    <xf numFmtId="0" fontId="20" fillId="8" borderId="0" xfId="0" applyFont="1" applyFill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18" fillId="0" borderId="1" xfId="0" applyNumberFormat="1" applyFont="1" applyFill="1" applyBorder="1" applyAlignment="1" applyProtection="1">
      <alignment horizontal="center" vertical="center"/>
    </xf>
    <xf numFmtId="168" fontId="19" fillId="0" borderId="13" xfId="0" applyNumberFormat="1" applyFont="1" applyBorder="1" applyAlignment="1">
      <alignment horizontal="center" vertical="center"/>
    </xf>
    <xf numFmtId="168" fontId="19" fillId="0" borderId="14" xfId="0" applyNumberFormat="1" applyFont="1" applyBorder="1" applyAlignment="1">
      <alignment horizontal="center" vertical="center"/>
    </xf>
    <xf numFmtId="168" fontId="21" fillId="0" borderId="9" xfId="0" applyNumberFormat="1" applyFont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</cellXfs>
  <cellStyles count="4">
    <cellStyle name="Dezimal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9" defaultPivotStyle="PivotStyleLight16"/>
  <colors>
    <mruColors>
      <color rgb="FF0000FF"/>
      <color rgb="FFCC00CC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-1</xdr:colOff>
      <xdr:row>0</xdr:row>
      <xdr:rowOff>310114</xdr:rowOff>
    </xdr:from>
    <xdr:to>
      <xdr:col>9</xdr:col>
      <xdr:colOff>2680291</xdr:colOff>
      <xdr:row>6</xdr:row>
      <xdr:rowOff>221510</xdr:rowOff>
    </xdr:to>
    <xdr:pic>
      <xdr:nvPicPr>
        <xdr:cNvPr id="2" name="Picture 1" descr="BürgerZeitung Mönchengladba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418" y="310114"/>
          <a:ext cx="16879187" cy="2325873"/>
        </a:xfrm>
        <a:prstGeom prst="rect">
          <a:avLst/>
        </a:prstGeom>
        <a:noFill/>
      </xdr:spPr>
    </xdr:pic>
    <xdr:clientData/>
  </xdr:twoCellAnchor>
  <xdr:oneCellAnchor>
    <xdr:from>
      <xdr:col>9</xdr:col>
      <xdr:colOff>1054941</xdr:colOff>
      <xdr:row>2</xdr:row>
      <xdr:rowOff>75508</xdr:rowOff>
    </xdr:from>
    <xdr:ext cx="11496971" cy="2294505"/>
    <xdr:sp macro="" textlink="">
      <xdr:nvSpPr>
        <xdr:cNvPr id="3" name="Textfeld 2"/>
        <xdr:cNvSpPr txBox="1"/>
      </xdr:nvSpPr>
      <xdr:spPr>
        <a:xfrm rot="21211060">
          <a:off x="15608255" y="983706"/>
          <a:ext cx="11496971" cy="2294505"/>
        </a:xfrm>
        <a:prstGeom prst="rect">
          <a:avLst/>
        </a:prstGeom>
        <a:ln w="76200">
          <a:noFill/>
        </a:ln>
        <a:effectLst>
          <a:glow rad="228600">
            <a:schemeClr val="accent2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de-DE" sz="5800" i="1">
              <a:solidFill>
                <a:srgbClr val="FF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Arial Black" pitchFamily="34" charset="0"/>
            </a:rPr>
            <a:t>"UPDATE 2017" jetzt auch mit Abfallgroßbehältern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-1</xdr:colOff>
      <xdr:row>0</xdr:row>
      <xdr:rowOff>177208</xdr:rowOff>
    </xdr:from>
    <xdr:to>
      <xdr:col>10</xdr:col>
      <xdr:colOff>3036559</xdr:colOff>
      <xdr:row>6</xdr:row>
      <xdr:rowOff>332267</xdr:rowOff>
    </xdr:to>
    <xdr:pic>
      <xdr:nvPicPr>
        <xdr:cNvPr id="2" name="Picture 1" descr="BürgerZeitung Mönchengladba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49" y="177208"/>
          <a:ext cx="15732056" cy="2355334"/>
        </a:xfrm>
        <a:prstGeom prst="rect">
          <a:avLst/>
        </a:prstGeom>
        <a:noFill/>
      </xdr:spPr>
    </xdr:pic>
    <xdr:clientData/>
  </xdr:twoCellAnchor>
  <xdr:twoCellAnchor>
    <xdr:from>
      <xdr:col>4</xdr:col>
      <xdr:colOff>380945</xdr:colOff>
      <xdr:row>3</xdr:row>
      <xdr:rowOff>275703</xdr:rowOff>
    </xdr:from>
    <xdr:to>
      <xdr:col>7</xdr:col>
      <xdr:colOff>1817469</xdr:colOff>
      <xdr:row>6</xdr:row>
      <xdr:rowOff>585662</xdr:rowOff>
    </xdr:to>
    <xdr:sp macro="" textlink="">
      <xdr:nvSpPr>
        <xdr:cNvPr id="3" name="Textfeld 2"/>
        <xdr:cNvSpPr txBox="1"/>
      </xdr:nvSpPr>
      <xdr:spPr>
        <a:xfrm rot="20075594">
          <a:off x="5505395" y="1332978"/>
          <a:ext cx="4760749" cy="1452959"/>
        </a:xfrm>
        <a:prstGeom prst="rect">
          <a:avLst/>
        </a:prstGeom>
        <a:ln w="76200">
          <a:noFill/>
        </a:ln>
        <a:effectLst>
          <a:glow rad="228600">
            <a:schemeClr val="accent2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e-DE" sz="6600" i="1">
              <a:solidFill>
                <a:srgbClr val="FF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Arial Black" pitchFamily="34" charset="0"/>
            </a:rPr>
            <a:t>UPDATE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howOutlineSymbols="0"/>
    <pageSetUpPr autoPageBreaks="0" fitToPage="1"/>
  </sheetPr>
  <dimension ref="A1:P50"/>
  <sheetViews>
    <sheetView showGridLines="0" showRowColHeaders="0" tabSelected="1" showOutlineSymbols="0" topLeftCell="A10" zoomScale="43" zoomScaleNormal="43" zoomScaleSheetLayoutView="50" workbookViewId="0">
      <selection activeCell="I19" sqref="I19"/>
    </sheetView>
  </sheetViews>
  <sheetFormatPr baseColWidth="10" defaultColWidth="11.42578125" defaultRowHeight="19.5"/>
  <cols>
    <col min="1" max="3" width="2.7109375" style="2" customWidth="1"/>
    <col min="4" max="4" width="68.7109375" style="9" customWidth="1"/>
    <col min="5" max="5" width="15.7109375" style="4" customWidth="1"/>
    <col min="6" max="6" width="3.42578125" style="2" customWidth="1"/>
    <col min="7" max="11" width="40.7109375" style="5" customWidth="1"/>
    <col min="12" max="12" width="1.7109375" style="6" customWidth="1"/>
    <col min="13" max="13" width="140.7109375" style="7" customWidth="1"/>
    <col min="14" max="14" width="3.140625" style="8" customWidth="1"/>
    <col min="15" max="15" width="11.42578125" style="2"/>
    <col min="16" max="16" width="12.7109375" style="2" bestFit="1" customWidth="1"/>
    <col min="17" max="17" width="11.42578125" style="2"/>
    <col min="18" max="19" width="29.7109375" style="2" bestFit="1" customWidth="1"/>
    <col min="20" max="16384" width="11.42578125" style="2"/>
  </cols>
  <sheetData>
    <row r="1" spans="1:14" ht="51.75" customHeight="1">
      <c r="A1" s="1"/>
      <c r="D1" s="3"/>
    </row>
    <row r="3" spans="1:14" ht="30" customHeight="1">
      <c r="C3"/>
    </row>
    <row r="4" spans="1:14" ht="30" customHeight="1"/>
    <row r="5" spans="1:14" ht="30" customHeight="1"/>
    <row r="6" spans="1:14" ht="30" customHeight="1"/>
    <row r="7" spans="1:14" ht="59.25" customHeight="1">
      <c r="B7" s="143"/>
    </row>
    <row r="8" spans="1:14" ht="72" customHeight="1">
      <c r="B8" s="169" t="s">
        <v>57</v>
      </c>
      <c r="C8" s="169"/>
      <c r="D8" s="169"/>
      <c r="E8" s="169"/>
      <c r="F8" s="169"/>
      <c r="G8" s="169"/>
      <c r="H8" s="169"/>
      <c r="I8" s="169"/>
      <c r="J8" s="169"/>
      <c r="K8" s="169"/>
      <c r="L8" s="144"/>
      <c r="M8" s="145" t="s">
        <v>58</v>
      </c>
    </row>
    <row r="9" spans="1:14" s="4" customFormat="1" ht="51" customHeight="1" thickBot="1">
      <c r="B9" s="171" t="s">
        <v>2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0"/>
    </row>
    <row r="10" spans="1:14" ht="30" customHeight="1">
      <c r="B10" s="172" t="s">
        <v>48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4"/>
    </row>
    <row r="11" spans="1:14" ht="9" customHeight="1"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7"/>
    </row>
    <row r="12" spans="1:14" ht="30" customHeight="1" thickBot="1">
      <c r="B12" s="178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80"/>
    </row>
    <row r="13" spans="1:14" s="11" customFormat="1" ht="13.5" customHeight="1">
      <c r="D13" s="12"/>
      <c r="E13" s="13"/>
      <c r="G13" s="14"/>
      <c r="H13" s="14"/>
      <c r="I13" s="14"/>
      <c r="J13" s="14"/>
      <c r="K13" s="14"/>
      <c r="L13" s="15"/>
      <c r="M13" s="16"/>
      <c r="N13" s="17"/>
    </row>
    <row r="14" spans="1:14" ht="60" customHeight="1">
      <c r="B14" s="186" t="s">
        <v>60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</row>
    <row r="15" spans="1:14" ht="9.9499999999999993" customHeight="1" thickBot="1">
      <c r="B15" s="137"/>
    </row>
    <row r="16" spans="1:14" s="110" customFormat="1" ht="60" customHeight="1">
      <c r="B16" s="138"/>
      <c r="D16" s="170" t="s">
        <v>61</v>
      </c>
      <c r="E16" s="170"/>
      <c r="G16" s="181" t="s">
        <v>49</v>
      </c>
      <c r="H16" s="182"/>
      <c r="I16" s="183" t="s">
        <v>39</v>
      </c>
      <c r="J16" s="184"/>
      <c r="K16" s="185"/>
      <c r="L16" s="112"/>
      <c r="M16" s="187" t="s">
        <v>54</v>
      </c>
      <c r="N16" s="113"/>
    </row>
    <row r="17" spans="2:16" ht="60" customHeight="1" thickBot="1">
      <c r="B17" s="137"/>
      <c r="D17" s="170"/>
      <c r="E17" s="170"/>
      <c r="G17" s="116">
        <v>1100</v>
      </c>
      <c r="H17" s="115">
        <v>770</v>
      </c>
      <c r="I17" s="114">
        <v>25</v>
      </c>
      <c r="J17" s="118">
        <v>35</v>
      </c>
      <c r="K17" s="115">
        <v>50</v>
      </c>
      <c r="M17" s="188"/>
      <c r="N17" s="24"/>
    </row>
    <row r="18" spans="2:16" ht="60" customHeight="1" thickTop="1" thickBot="1">
      <c r="B18" s="137"/>
      <c r="D18" s="108" t="s">
        <v>9</v>
      </c>
      <c r="E18" s="29"/>
      <c r="F18" s="30"/>
      <c r="G18" s="97">
        <v>2864.35</v>
      </c>
      <c r="H18" s="96">
        <v>2005.04</v>
      </c>
      <c r="I18" s="117">
        <v>151.47999999999999</v>
      </c>
      <c r="J18" s="117">
        <v>212.07</v>
      </c>
      <c r="K18" s="117">
        <v>302.95999999999998</v>
      </c>
      <c r="M18" s="139" t="s">
        <v>55</v>
      </c>
      <c r="N18" s="24"/>
    </row>
    <row r="19" spans="2:16" ht="60" customHeight="1" thickTop="1" thickBot="1">
      <c r="B19" s="137"/>
      <c r="D19" s="109" t="s">
        <v>13</v>
      </c>
      <c r="E19" s="136"/>
      <c r="F19" s="30"/>
      <c r="G19" s="42"/>
      <c r="H19" s="132"/>
      <c r="I19" s="41"/>
      <c r="J19" s="41"/>
      <c r="K19" s="41"/>
      <c r="M19" s="130" t="e">
        <f>+E18/E19</f>
        <v>#DIV/0!</v>
      </c>
      <c r="N19" s="43"/>
    </row>
    <row r="20" spans="2:16" ht="6.75" customHeight="1" thickTop="1">
      <c r="B20" s="137"/>
      <c r="H20" s="107"/>
      <c r="I20" s="6"/>
      <c r="J20" s="6"/>
      <c r="K20" s="6"/>
      <c r="L20" s="46"/>
      <c r="M20" s="47"/>
    </row>
    <row r="21" spans="2:16" ht="60" customHeight="1">
      <c r="B21" s="137"/>
      <c r="D21" s="193" t="s">
        <v>45</v>
      </c>
      <c r="E21" s="194"/>
      <c r="G21" s="106">
        <f>+G19*G17</f>
        <v>0</v>
      </c>
      <c r="H21" s="106">
        <f>+H19*H17</f>
        <v>0</v>
      </c>
      <c r="I21" s="106">
        <f>+I19*I17</f>
        <v>0</v>
      </c>
      <c r="J21" s="106">
        <f>+J19*J17</f>
        <v>0</v>
      </c>
      <c r="K21" s="106">
        <f>+K19*K17</f>
        <v>0</v>
      </c>
      <c r="M21" s="102">
        <f>SUM(G21:K21)</f>
        <v>0</v>
      </c>
      <c r="N21" s="24"/>
    </row>
    <row r="22" spans="2:16" ht="9.9499999999999993" customHeight="1">
      <c r="B22" s="137"/>
    </row>
    <row r="23" spans="2:16" ht="69.95" customHeight="1">
      <c r="B23" s="137"/>
      <c r="D23" s="204" t="s">
        <v>42</v>
      </c>
      <c r="E23" s="205"/>
      <c r="G23" s="48">
        <f>+G18*G19</f>
        <v>0</v>
      </c>
      <c r="H23" s="48">
        <f>+H18*H19</f>
        <v>0</v>
      </c>
      <c r="I23" s="48">
        <f>+I18*I19</f>
        <v>0</v>
      </c>
      <c r="J23" s="48">
        <f>+J18*J19</f>
        <v>0</v>
      </c>
      <c r="K23" s="48">
        <f>+K18*K19</f>
        <v>0</v>
      </c>
      <c r="L23" s="50"/>
      <c r="M23" s="95">
        <f>SUM(G23:K23)</f>
        <v>0</v>
      </c>
      <c r="N23" s="24"/>
    </row>
    <row r="24" spans="2:16" ht="20.100000000000001" customHeight="1"/>
    <row r="25" spans="2:16" ht="60" customHeight="1">
      <c r="B25" s="168" t="s">
        <v>40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</row>
    <row r="26" spans="2:16" ht="9.9499999999999993" customHeight="1" thickBot="1">
      <c r="B26" s="55"/>
      <c r="L26" s="46"/>
    </row>
    <row r="27" spans="2:16" ht="60" customHeight="1" thickTop="1" thickBot="1">
      <c r="B27" s="55"/>
      <c r="D27" s="195" t="s">
        <v>47</v>
      </c>
      <c r="E27" s="196"/>
      <c r="G27" s="159" t="s">
        <v>38</v>
      </c>
      <c r="H27" s="160"/>
      <c r="I27" s="160"/>
      <c r="J27" s="160"/>
      <c r="K27" s="161"/>
      <c r="L27" s="46"/>
      <c r="M27" s="157">
        <f>+I33/I32</f>
        <v>1.7098333333333333</v>
      </c>
      <c r="P27" s="146"/>
    </row>
    <row r="28" spans="2:16" ht="60" customHeight="1" thickTop="1">
      <c r="B28" s="55"/>
      <c r="D28" s="206" t="s">
        <v>22</v>
      </c>
      <c r="E28" s="207"/>
      <c r="G28" s="213">
        <f>IF(G27="Ja",15,20)</f>
        <v>15</v>
      </c>
      <c r="H28" s="213"/>
      <c r="I28" s="213"/>
      <c r="J28" s="213"/>
      <c r="K28" s="213"/>
      <c r="L28" s="46"/>
      <c r="M28" s="131"/>
    </row>
    <row r="29" spans="2:16" ht="60" customHeight="1">
      <c r="B29" s="55"/>
      <c r="D29" s="206" t="s">
        <v>25</v>
      </c>
      <c r="E29" s="207"/>
      <c r="G29" s="212">
        <f>+G28*E18*2</f>
        <v>0</v>
      </c>
      <c r="H29" s="212"/>
      <c r="I29" s="212"/>
      <c r="J29" s="212"/>
      <c r="K29" s="212"/>
      <c r="L29" s="56"/>
      <c r="M29" s="131"/>
    </row>
    <row r="30" spans="2:16" s="60" customFormat="1" ht="9" customHeight="1" thickBot="1">
      <c r="B30" s="55"/>
      <c r="D30" s="61"/>
      <c r="E30" s="61"/>
      <c r="G30" s="62"/>
      <c r="H30" s="62"/>
      <c r="I30" s="62"/>
      <c r="J30" s="62"/>
      <c r="K30" s="62"/>
      <c r="L30" s="63"/>
      <c r="M30" s="64"/>
      <c r="N30" s="65"/>
    </row>
    <row r="31" spans="2:16" s="110" customFormat="1" ht="60" customHeight="1" thickBot="1">
      <c r="B31" s="55"/>
      <c r="E31" s="111"/>
      <c r="G31" s="210" t="str">
        <f>+G16</f>
        <v>Abfallgroßbehälter</v>
      </c>
      <c r="H31" s="211"/>
      <c r="I31" s="197" t="s">
        <v>59</v>
      </c>
      <c r="J31" s="198"/>
      <c r="K31" s="199"/>
      <c r="L31" s="112"/>
      <c r="M31" s="165" t="s">
        <v>64</v>
      </c>
      <c r="N31" s="113"/>
    </row>
    <row r="32" spans="2:16" s="60" customFormat="1" ht="60" customHeight="1">
      <c r="B32" s="55"/>
      <c r="D32" s="192" t="s">
        <v>50</v>
      </c>
      <c r="E32" s="192"/>
      <c r="G32" s="122">
        <f>+G17</f>
        <v>1100</v>
      </c>
      <c r="H32" s="123">
        <f>+H17</f>
        <v>770</v>
      </c>
      <c r="I32" s="125">
        <v>240</v>
      </c>
      <c r="J32" s="121">
        <v>120</v>
      </c>
      <c r="K32" s="124">
        <v>60</v>
      </c>
      <c r="L32" s="63"/>
      <c r="M32" s="166"/>
      <c r="N32" s="65"/>
    </row>
    <row r="33" spans="2:14" s="60" customFormat="1" ht="63" customHeight="1" thickBot="1">
      <c r="B33" s="55"/>
      <c r="D33" s="192"/>
      <c r="E33" s="192"/>
      <c r="G33" s="99">
        <v>1708.54</v>
      </c>
      <c r="H33" s="101">
        <v>1195.97</v>
      </c>
      <c r="I33" s="101">
        <v>410.36</v>
      </c>
      <c r="J33" s="100">
        <v>205.18</v>
      </c>
      <c r="K33" s="99">
        <v>102.59</v>
      </c>
      <c r="L33" s="63"/>
      <c r="M33" s="167"/>
      <c r="N33" s="65"/>
    </row>
    <row r="34" spans="2:14" s="60" customFormat="1" ht="9" customHeight="1" thickBot="1">
      <c r="B34" s="55"/>
      <c r="D34" s="61"/>
      <c r="E34" s="61"/>
      <c r="G34" s="62"/>
      <c r="H34" s="62"/>
      <c r="I34" s="62"/>
      <c r="J34" s="62"/>
      <c r="K34" s="62"/>
      <c r="L34" s="63"/>
      <c r="M34" s="98"/>
      <c r="N34" s="65"/>
    </row>
    <row r="35" spans="2:14" ht="60" customHeight="1" thickBot="1">
      <c r="B35" s="55"/>
      <c r="D35" s="208" t="s">
        <v>44</v>
      </c>
      <c r="E35" s="209"/>
      <c r="G35" s="141">
        <f>ROUNDDOWN(mags_Gesamtvolumen/G32,0)</f>
        <v>0</v>
      </c>
      <c r="H35" s="142">
        <f>ROUNDDOWN((mags_Gesamtvolumen-SUMPRODUCT($G32:G32,$G35:G35))/H32,0)</f>
        <v>0</v>
      </c>
      <c r="I35" s="142">
        <f>ROUNDDOWN((mags_Gesamtvolumen-SUMPRODUCT($G32:H32,$G35:H35))/I32,0)</f>
        <v>0</v>
      </c>
      <c r="J35" s="142">
        <f>ROUNDDOWN((mags_Gesamtvolumen-SUMPRODUCT($G32:I32,$G35:I35))/J32,0)</f>
        <v>0</v>
      </c>
      <c r="K35" s="142">
        <f>ROUNDUP((mags_Gesamtvolumen-SUMPRODUCT($G32:J32,$G35:J35))/K32,0)</f>
        <v>0</v>
      </c>
      <c r="L35" s="46"/>
      <c r="M35" s="140">
        <f>(G35*G32)+(H35*H32)+(I35*I32)+(J35*J32)+(K35*K32)</f>
        <v>0</v>
      </c>
    </row>
    <row r="36" spans="2:14" s="60" customFormat="1" ht="9" customHeight="1" thickBot="1">
      <c r="B36" s="59"/>
      <c r="D36" s="61"/>
      <c r="E36" s="61"/>
      <c r="G36" s="62"/>
      <c r="H36" s="62"/>
      <c r="I36" s="62"/>
      <c r="J36" s="62"/>
      <c r="K36" s="62"/>
      <c r="L36" s="63"/>
      <c r="M36" s="103"/>
      <c r="N36" s="65"/>
    </row>
    <row r="37" spans="2:14" s="135" customFormat="1" ht="80.099999999999994" customHeight="1" thickTop="1">
      <c r="B37" s="149"/>
      <c r="C37" s="150"/>
      <c r="D37" s="164" t="s">
        <v>53</v>
      </c>
      <c r="E37" s="164"/>
      <c r="F37" s="164"/>
      <c r="G37" s="164"/>
      <c r="H37" s="164"/>
      <c r="I37" s="164"/>
      <c r="J37" s="164"/>
      <c r="K37" s="152" t="s">
        <v>56</v>
      </c>
      <c r="L37" s="153"/>
      <c r="M37" s="162" t="s">
        <v>63</v>
      </c>
      <c r="N37" s="151"/>
    </row>
    <row r="38" spans="2:14" ht="80.099999999999994" customHeight="1" thickBot="1">
      <c r="B38" s="148"/>
      <c r="C38" s="147"/>
      <c r="D38" s="164"/>
      <c r="E38" s="164"/>
      <c r="F38" s="164"/>
      <c r="G38" s="164"/>
      <c r="H38" s="164"/>
      <c r="I38" s="164"/>
      <c r="J38" s="164"/>
      <c r="K38" s="154">
        <f>+M35-mags_Gesamtvolumen</f>
        <v>0</v>
      </c>
      <c r="L38" s="155"/>
      <c r="M38" s="163"/>
      <c r="N38" s="147"/>
    </row>
    <row r="39" spans="2:14" s="60" customFormat="1" ht="9" customHeight="1" thickTop="1">
      <c r="B39" s="59"/>
      <c r="D39" s="61"/>
      <c r="E39" s="61"/>
      <c r="G39" s="62"/>
      <c r="H39" s="62"/>
      <c r="I39" s="62"/>
      <c r="J39" s="62"/>
      <c r="K39" s="133"/>
      <c r="L39" s="134"/>
      <c r="M39" s="156"/>
      <c r="N39" s="65"/>
    </row>
    <row r="40" spans="2:14" ht="60" customHeight="1" thickBot="1">
      <c r="B40" s="55"/>
      <c r="D40" s="202" t="s">
        <v>46</v>
      </c>
      <c r="E40" s="203"/>
      <c r="G40" s="31">
        <f>+G35*G33</f>
        <v>0</v>
      </c>
      <c r="H40" s="31">
        <f>+H35*H33</f>
        <v>0</v>
      </c>
      <c r="I40" s="31">
        <f>+I35*I33</f>
        <v>0</v>
      </c>
      <c r="J40" s="31">
        <f>+J35*J33</f>
        <v>0</v>
      </c>
      <c r="K40" s="31">
        <f>+K35*K33</f>
        <v>0</v>
      </c>
      <c r="L40" s="46"/>
      <c r="M40" s="158">
        <f>SUM(G40:K40)-(M27*K38)</f>
        <v>0</v>
      </c>
    </row>
    <row r="41" spans="2:14" s="60" customFormat="1" ht="9" customHeight="1" thickTop="1">
      <c r="B41" s="59"/>
      <c r="D41" s="61"/>
      <c r="E41" s="61"/>
      <c r="G41" s="62"/>
      <c r="H41" s="62"/>
      <c r="I41" s="62"/>
      <c r="J41" s="62"/>
      <c r="K41" s="62"/>
      <c r="L41" s="63"/>
      <c r="M41" s="120"/>
      <c r="N41" s="65"/>
    </row>
    <row r="42" spans="2:14" ht="60" customHeight="1">
      <c r="B42" s="55"/>
      <c r="D42" s="190" t="s">
        <v>43</v>
      </c>
      <c r="E42" s="191"/>
      <c r="G42" s="66">
        <v>56.41</v>
      </c>
      <c r="H42" s="200" t="s">
        <v>41</v>
      </c>
      <c r="I42" s="200"/>
      <c r="J42" s="200"/>
      <c r="K42" s="200"/>
      <c r="L42" s="46"/>
      <c r="M42" s="119">
        <f>+E19*G42</f>
        <v>0</v>
      </c>
    </row>
    <row r="43" spans="2:14" ht="14.25" customHeight="1" thickBot="1">
      <c r="B43" s="55"/>
      <c r="L43" s="46"/>
      <c r="M43" s="104"/>
    </row>
    <row r="44" spans="2:14" s="60" customFormat="1" ht="60" customHeight="1" thickBot="1">
      <c r="B44" s="59"/>
      <c r="D44" s="201" t="s">
        <v>51</v>
      </c>
      <c r="E44" s="201"/>
      <c r="F44" s="201"/>
      <c r="G44" s="201"/>
      <c r="H44" s="201"/>
      <c r="I44" s="201"/>
      <c r="J44" s="201"/>
      <c r="K44" s="201"/>
      <c r="L44" s="63"/>
      <c r="M44" s="105">
        <f>+M40+M42</f>
        <v>0</v>
      </c>
      <c r="N44" s="65"/>
    </row>
    <row r="45" spans="2:14" ht="9.9499999999999993" customHeight="1" thickBot="1">
      <c r="B45" s="55"/>
      <c r="L45" s="46"/>
      <c r="M45" s="69"/>
    </row>
    <row r="46" spans="2:14" ht="50.1" customHeight="1" thickTop="1" thickBot="1">
      <c r="B46" s="55"/>
      <c r="C46" s="189" t="s">
        <v>62</v>
      </c>
      <c r="D46" s="189"/>
      <c r="E46" s="189"/>
      <c r="F46" s="189"/>
      <c r="G46" s="189"/>
      <c r="H46" s="189"/>
      <c r="I46" s="189"/>
      <c r="J46" s="189"/>
      <c r="K46" s="189"/>
      <c r="M46" s="126">
        <f>+M44-M23</f>
        <v>0</v>
      </c>
    </row>
    <row r="47" spans="2:14" ht="50.1" customHeight="1" thickTop="1" thickBot="1">
      <c r="B47" s="55"/>
      <c r="C47" s="189"/>
      <c r="D47" s="189"/>
      <c r="E47" s="189"/>
      <c r="F47" s="189"/>
      <c r="G47" s="189"/>
      <c r="H47" s="189"/>
      <c r="I47" s="189"/>
      <c r="J47" s="189"/>
      <c r="K47" s="189"/>
      <c r="M47" s="127" t="e">
        <f>+M46/M23</f>
        <v>#DIV/0!</v>
      </c>
    </row>
    <row r="48" spans="2:14" s="11" customFormat="1" ht="14.25" customHeight="1" thickTop="1">
      <c r="B48" s="81"/>
      <c r="C48" s="81"/>
      <c r="D48" s="81"/>
      <c r="E48" s="81"/>
      <c r="F48" s="81"/>
      <c r="G48" s="81"/>
      <c r="H48" s="81"/>
      <c r="I48" s="82"/>
      <c r="J48" s="82"/>
      <c r="K48" s="82"/>
      <c r="L48" s="6"/>
      <c r="M48" s="83"/>
      <c r="N48" s="17"/>
    </row>
    <row r="49" spans="7:7">
      <c r="G49" s="128"/>
    </row>
    <row r="50" spans="7:7">
      <c r="G50" s="129"/>
    </row>
  </sheetData>
  <sheetProtection password="9848" sheet="1" objects="1" scenarios="1"/>
  <mergeCells count="29">
    <mergeCell ref="C46:K47"/>
    <mergeCell ref="D42:E42"/>
    <mergeCell ref="D32:E33"/>
    <mergeCell ref="D21:E21"/>
    <mergeCell ref="D27:E27"/>
    <mergeCell ref="I31:K31"/>
    <mergeCell ref="H42:K42"/>
    <mergeCell ref="D44:K44"/>
    <mergeCell ref="D40:E40"/>
    <mergeCell ref="D23:E23"/>
    <mergeCell ref="D28:E28"/>
    <mergeCell ref="D29:E29"/>
    <mergeCell ref="D35:E35"/>
    <mergeCell ref="G31:H31"/>
    <mergeCell ref="G29:K29"/>
    <mergeCell ref="G28:K28"/>
    <mergeCell ref="B8:K8"/>
    <mergeCell ref="D16:E17"/>
    <mergeCell ref="B9:M9"/>
    <mergeCell ref="B10:M12"/>
    <mergeCell ref="G16:H16"/>
    <mergeCell ref="I16:K16"/>
    <mergeCell ref="B14:M14"/>
    <mergeCell ref="M16:M17"/>
    <mergeCell ref="G27:K27"/>
    <mergeCell ref="M37:M38"/>
    <mergeCell ref="D37:J38"/>
    <mergeCell ref="M31:M33"/>
    <mergeCell ref="B25:M25"/>
  </mergeCells>
  <pageMargins left="0.14000000000000001" right="0.24" top="0.78740157480314965" bottom="0.78740157480314965" header="0.31496062992125984" footer="0.31496062992125984"/>
  <pageSetup paperSize="9" scale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Z40"/>
  <sheetViews>
    <sheetView showGridLines="0" zoomScale="43" zoomScaleNormal="43" zoomScaleSheetLayoutView="50" workbookViewId="0">
      <selection activeCell="R32" sqref="R32"/>
    </sheetView>
  </sheetViews>
  <sheetFormatPr baseColWidth="10" defaultColWidth="11.42578125" defaultRowHeight="19.5"/>
  <cols>
    <col min="1" max="3" width="2.7109375" style="2" customWidth="1"/>
    <col min="4" max="4" width="68.7109375" style="9" customWidth="1"/>
    <col min="5" max="5" width="15.7109375" style="4" customWidth="1"/>
    <col min="6" max="6" width="3.42578125" style="2" customWidth="1"/>
    <col min="7" max="9" width="32.7109375" style="5" customWidth="1"/>
    <col min="10" max="10" width="1.7109375" style="6" customWidth="1"/>
    <col min="11" max="11" width="53.28515625" style="7" customWidth="1"/>
    <col min="12" max="12" width="6.42578125" style="8" customWidth="1"/>
    <col min="13" max="14" width="2.7109375" style="2" customWidth="1"/>
    <col min="15" max="15" width="68.7109375" style="9" customWidth="1"/>
    <col min="16" max="16" width="15.7109375" style="4" customWidth="1"/>
    <col min="17" max="17" width="2" style="2" customWidth="1"/>
    <col min="18" max="20" width="32.7109375" style="6" customWidth="1"/>
    <col min="21" max="21" width="1.7109375" style="6" customWidth="1"/>
    <col min="22" max="22" width="51.5703125" style="7" bestFit="1" customWidth="1"/>
    <col min="23" max="23" width="45.28515625" style="2" customWidth="1"/>
    <col min="24" max="24" width="2.7109375" style="2" customWidth="1"/>
    <col min="25" max="25" width="3" customWidth="1"/>
    <col min="26" max="26" width="21.5703125" style="2" bestFit="1" customWidth="1"/>
    <col min="27" max="16384" width="11.42578125" style="2"/>
  </cols>
  <sheetData>
    <row r="1" spans="1:25" ht="33.75" customHeight="1">
      <c r="A1" s="1"/>
      <c r="D1" s="3"/>
      <c r="O1" s="3"/>
    </row>
    <row r="3" spans="1:25" ht="30" customHeight="1">
      <c r="C3"/>
      <c r="N3"/>
    </row>
    <row r="4" spans="1:25" ht="30" customHeight="1"/>
    <row r="5" spans="1:25" ht="30" customHeight="1"/>
    <row r="6" spans="1:25" ht="30" customHeight="1"/>
    <row r="7" spans="1:25" ht="59.25" customHeight="1"/>
    <row r="8" spans="1:25" ht="72" customHeight="1">
      <c r="B8" s="169" t="s">
        <v>0</v>
      </c>
      <c r="C8" s="169"/>
      <c r="D8" s="169"/>
      <c r="E8" s="169"/>
      <c r="F8" s="169"/>
      <c r="G8" s="169"/>
      <c r="H8" s="169"/>
      <c r="I8" s="169"/>
      <c r="J8" s="169"/>
      <c r="K8" s="169"/>
      <c r="M8" s="169" t="s">
        <v>1</v>
      </c>
      <c r="N8" s="169"/>
      <c r="O8" s="169"/>
      <c r="P8" s="169"/>
      <c r="Q8" s="169"/>
      <c r="R8" s="169"/>
      <c r="S8" s="169"/>
      <c r="T8" s="169"/>
      <c r="U8" s="169"/>
      <c r="V8" s="169"/>
      <c r="W8" s="169"/>
    </row>
    <row r="9" spans="1:25" s="4" customFormat="1" ht="51" customHeight="1">
      <c r="B9" s="171" t="s">
        <v>2</v>
      </c>
      <c r="C9" s="171"/>
      <c r="D9" s="171"/>
      <c r="E9" s="171"/>
      <c r="F9" s="171"/>
      <c r="G9" s="171"/>
      <c r="H9" s="171"/>
      <c r="I9" s="171"/>
      <c r="J9" s="171"/>
      <c r="K9" s="171"/>
      <c r="L9" s="10"/>
      <c r="M9" s="171" t="s">
        <v>3</v>
      </c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2"/>
      <c r="Y9"/>
    </row>
    <row r="10" spans="1:25" ht="30" customHeight="1">
      <c r="B10" s="263" t="s">
        <v>4</v>
      </c>
      <c r="C10" s="263"/>
      <c r="D10" s="263"/>
      <c r="E10" s="263"/>
      <c r="F10" s="263"/>
      <c r="G10" s="263"/>
      <c r="H10" s="263"/>
      <c r="I10" s="263"/>
      <c r="J10" s="263"/>
      <c r="K10" s="263"/>
      <c r="M10" s="264" t="s">
        <v>5</v>
      </c>
      <c r="N10" s="264"/>
      <c r="O10" s="264"/>
      <c r="P10" s="264"/>
      <c r="Q10" s="264"/>
      <c r="R10" s="264"/>
      <c r="S10" s="264"/>
      <c r="T10" s="264"/>
      <c r="U10" s="264"/>
      <c r="V10" s="264"/>
      <c r="W10" s="264"/>
    </row>
    <row r="11" spans="1:25" ht="9" customHeight="1"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</row>
    <row r="12" spans="1:25" ht="30" customHeight="1"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</row>
    <row r="13" spans="1:25" s="11" customFormat="1" ht="13.5" customHeight="1">
      <c r="D13" s="12"/>
      <c r="E13" s="13"/>
      <c r="G13" s="14"/>
      <c r="H13" s="14"/>
      <c r="I13" s="14"/>
      <c r="J13" s="15"/>
      <c r="K13" s="16"/>
      <c r="L13" s="17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Y13" s="19"/>
    </row>
    <row r="14" spans="1:25" ht="60" customHeight="1">
      <c r="B14" s="257" t="s">
        <v>6</v>
      </c>
      <c r="C14" s="257"/>
      <c r="D14" s="257"/>
      <c r="E14" s="257"/>
      <c r="F14" s="257"/>
      <c r="G14" s="257"/>
      <c r="H14" s="257"/>
      <c r="I14" s="257"/>
      <c r="J14" s="20"/>
      <c r="K14" s="20"/>
      <c r="M14" s="257" t="s">
        <v>7</v>
      </c>
      <c r="N14" s="257"/>
      <c r="O14" s="257"/>
      <c r="P14" s="257"/>
      <c r="Q14" s="257"/>
      <c r="R14" s="257"/>
      <c r="S14" s="257"/>
      <c r="T14" s="257"/>
      <c r="U14" s="257"/>
      <c r="V14" s="257"/>
      <c r="W14" s="257"/>
    </row>
    <row r="15" spans="1:25" ht="9.9499999999999993" customHeight="1">
      <c r="B15" s="21"/>
      <c r="M15" s="21"/>
    </row>
    <row r="16" spans="1:25" ht="42" customHeight="1" thickBot="1">
      <c r="B16" s="21"/>
      <c r="D16" s="2"/>
      <c r="G16" s="22">
        <v>25</v>
      </c>
      <c r="H16" s="23">
        <v>35</v>
      </c>
      <c r="I16" s="22">
        <v>50</v>
      </c>
      <c r="K16" s="258" t="s">
        <v>8</v>
      </c>
      <c r="L16" s="24"/>
      <c r="M16" s="21"/>
      <c r="O16" s="2"/>
      <c r="R16" s="25">
        <v>25</v>
      </c>
      <c r="S16" s="25">
        <v>35</v>
      </c>
      <c r="T16" s="25">
        <v>50</v>
      </c>
      <c r="V16" s="26"/>
      <c r="W16" s="26"/>
      <c r="X16" s="27"/>
    </row>
    <row r="17" spans="2:26" ht="60" customHeight="1" thickTop="1" thickBot="1">
      <c r="B17" s="21"/>
      <c r="D17" s="28" t="s">
        <v>9</v>
      </c>
      <c r="E17" s="29">
        <v>14</v>
      </c>
      <c r="F17" s="30"/>
      <c r="G17" s="31">
        <v>151.47999999999999</v>
      </c>
      <c r="H17" s="32">
        <v>212.07</v>
      </c>
      <c r="I17" s="31">
        <v>302.95999999999998</v>
      </c>
      <c r="K17" s="258"/>
      <c r="L17" s="24"/>
      <c r="M17" s="21"/>
      <c r="O17" s="33" t="s">
        <v>10</v>
      </c>
      <c r="P17" s="34">
        <f>+E17</f>
        <v>14</v>
      </c>
      <c r="Q17" s="6"/>
      <c r="R17" s="35">
        <f t="shared" ref="R17:T18" si="0">+G17</f>
        <v>151.47999999999999</v>
      </c>
      <c r="S17" s="35">
        <f t="shared" si="0"/>
        <v>212.07</v>
      </c>
      <c r="T17" s="35">
        <f t="shared" si="0"/>
        <v>302.95999999999998</v>
      </c>
      <c r="V17" s="36" t="s">
        <v>11</v>
      </c>
      <c r="W17" s="37" t="s">
        <v>12</v>
      </c>
      <c r="X17" s="27"/>
      <c r="Z17" s="38"/>
    </row>
    <row r="18" spans="2:26" ht="60" customHeight="1" thickTop="1" thickBot="1">
      <c r="B18" s="21"/>
      <c r="D18" s="39" t="s">
        <v>13</v>
      </c>
      <c r="E18" s="40">
        <f>SUM(G18:I18)</f>
        <v>7</v>
      </c>
      <c r="F18" s="30"/>
      <c r="G18" s="41">
        <v>7</v>
      </c>
      <c r="H18" s="42"/>
      <c r="I18" s="42"/>
      <c r="K18" s="258"/>
      <c r="L18" s="43"/>
      <c r="M18" s="21"/>
      <c r="O18" s="259" t="s">
        <v>14</v>
      </c>
      <c r="P18" s="260"/>
      <c r="R18" s="34">
        <f t="shared" si="0"/>
        <v>7</v>
      </c>
      <c r="S18" s="34">
        <f t="shared" si="0"/>
        <v>0</v>
      </c>
      <c r="T18" s="34">
        <f t="shared" si="0"/>
        <v>0</v>
      </c>
      <c r="V18" s="44">
        <f>(R18*R16)+(S18*S16)+(T18*T16)</f>
        <v>175</v>
      </c>
      <c r="W18" s="45">
        <f>+V18*2</f>
        <v>350</v>
      </c>
      <c r="X18" s="27"/>
    </row>
    <row r="19" spans="2:26" ht="6.75" customHeight="1" thickTop="1">
      <c r="B19" s="21"/>
      <c r="J19" s="46"/>
      <c r="K19" s="47"/>
      <c r="M19" s="21"/>
      <c r="U19" s="46"/>
      <c r="V19" s="47"/>
    </row>
    <row r="20" spans="2:26" ht="69.95" customHeight="1">
      <c r="B20" s="21"/>
      <c r="D20" s="241" t="s">
        <v>15</v>
      </c>
      <c r="E20" s="242"/>
      <c r="G20" s="48">
        <f>+G17*G18</f>
        <v>1060.3599999999999</v>
      </c>
      <c r="H20" s="49">
        <f>+H17*H18</f>
        <v>0</v>
      </c>
      <c r="I20" s="48">
        <f>+I17*I18</f>
        <v>0</v>
      </c>
      <c r="J20" s="50"/>
      <c r="K20" s="51">
        <f>SUM(G20:J20)</f>
        <v>1060.3599999999999</v>
      </c>
      <c r="L20" s="24"/>
      <c r="M20" s="21"/>
      <c r="O20" s="261" t="s">
        <v>16</v>
      </c>
      <c r="P20" s="262"/>
      <c r="R20" s="52">
        <f>+R17*R18</f>
        <v>1060.3599999999999</v>
      </c>
      <c r="S20" s="52">
        <f>+S17*S18</f>
        <v>0</v>
      </c>
      <c r="T20" s="52">
        <f>+T17*T18</f>
        <v>0</v>
      </c>
      <c r="V20" s="217">
        <f>SUM(R20:U20)</f>
        <v>1060.3599999999999</v>
      </c>
      <c r="W20" s="217"/>
      <c r="X20" s="27"/>
    </row>
    <row r="21" spans="2:26" ht="20.100000000000001" customHeight="1"/>
    <row r="22" spans="2:26" ht="60" customHeight="1">
      <c r="B22" s="243" t="s">
        <v>17</v>
      </c>
      <c r="C22" s="243"/>
      <c r="D22" s="243"/>
      <c r="E22" s="243"/>
      <c r="F22" s="243"/>
      <c r="G22" s="243"/>
      <c r="H22" s="243"/>
      <c r="I22" s="243"/>
      <c r="J22" s="53"/>
      <c r="K22" s="54">
        <v>1.71</v>
      </c>
      <c r="M22" s="244" t="s">
        <v>18</v>
      </c>
      <c r="N22" s="244"/>
      <c r="O22" s="244"/>
      <c r="P22" s="244"/>
      <c r="Q22" s="244"/>
      <c r="R22" s="244"/>
      <c r="S22" s="244"/>
      <c r="T22" s="244"/>
      <c r="U22" s="244"/>
      <c r="V22" s="244"/>
      <c r="W22" s="244"/>
    </row>
    <row r="23" spans="2:26" ht="9.9499999999999993" customHeight="1" thickBot="1">
      <c r="B23" s="55"/>
      <c r="J23" s="46"/>
      <c r="M23" s="55"/>
      <c r="U23" s="46"/>
    </row>
    <row r="24" spans="2:26" ht="60" customHeight="1" thickTop="1" thickBot="1">
      <c r="B24" s="55"/>
      <c r="D24" s="245" t="s">
        <v>19</v>
      </c>
      <c r="E24" s="246"/>
      <c r="G24" s="159" t="s">
        <v>38</v>
      </c>
      <c r="H24" s="160"/>
      <c r="I24" s="160"/>
      <c r="J24" s="46"/>
      <c r="K24" s="247" t="s">
        <v>20</v>
      </c>
      <c r="M24" s="55"/>
      <c r="O24" s="249" t="s">
        <v>21</v>
      </c>
      <c r="P24" s="250"/>
      <c r="R24" s="251" t="str">
        <f>+G24</f>
        <v>ja</v>
      </c>
      <c r="S24" s="251"/>
      <c r="T24" s="251"/>
      <c r="U24" s="46"/>
      <c r="V24" s="2"/>
    </row>
    <row r="25" spans="2:26" ht="60" customHeight="1" thickTop="1" thickBot="1">
      <c r="B25" s="55"/>
      <c r="D25" s="206" t="s">
        <v>22</v>
      </c>
      <c r="E25" s="207"/>
      <c r="G25" s="252">
        <f>IF(G24="Ja",15,20)</f>
        <v>15</v>
      </c>
      <c r="H25" s="253"/>
      <c r="I25" s="253"/>
      <c r="J25" s="46"/>
      <c r="K25" s="248"/>
      <c r="M25" s="55"/>
      <c r="O25" s="239" t="s">
        <v>23</v>
      </c>
      <c r="P25" s="239"/>
      <c r="R25" s="254">
        <f>IF(R24="Ja",15,20)</f>
        <v>15</v>
      </c>
      <c r="S25" s="254"/>
      <c r="T25" s="254"/>
      <c r="U25" s="46"/>
      <c r="V25" s="255" t="s">
        <v>24</v>
      </c>
      <c r="W25" s="256"/>
    </row>
    <row r="26" spans="2:26" ht="60" customHeight="1" thickBot="1">
      <c r="B26" s="55"/>
      <c r="D26" s="206" t="s">
        <v>25</v>
      </c>
      <c r="E26" s="207"/>
      <c r="G26" s="237">
        <f>+G25*E17*2</f>
        <v>420</v>
      </c>
      <c r="H26" s="238"/>
      <c r="I26" s="238"/>
      <c r="J26" s="56"/>
      <c r="K26" s="51">
        <f>+K22*mags_Gesamtvolumen</f>
        <v>718.19999999999993</v>
      </c>
      <c r="M26" s="55"/>
      <c r="O26" s="239" t="s">
        <v>26</v>
      </c>
      <c r="P26" s="239"/>
      <c r="R26" s="240">
        <f>+R25*P17*2</f>
        <v>420</v>
      </c>
      <c r="S26" s="240"/>
      <c r="T26" s="240"/>
      <c r="U26" s="46"/>
      <c r="V26" s="57">
        <f>+R26-W18</f>
        <v>70</v>
      </c>
      <c r="W26" s="58">
        <f>+V26/(V18*2)</f>
        <v>0.2</v>
      </c>
    </row>
    <row r="27" spans="2:26" s="60" customFormat="1" ht="9" customHeight="1" thickBot="1">
      <c r="B27" s="59"/>
      <c r="D27" s="61"/>
      <c r="E27" s="61"/>
      <c r="G27" s="62"/>
      <c r="H27" s="62"/>
      <c r="I27" s="62"/>
      <c r="J27" s="63"/>
      <c r="K27" s="64"/>
      <c r="L27" s="65"/>
      <c r="M27" s="55"/>
      <c r="N27" s="2"/>
      <c r="O27" s="9"/>
      <c r="P27" s="4"/>
      <c r="Q27" s="2"/>
      <c r="R27" s="6"/>
      <c r="S27" s="6"/>
      <c r="T27" s="6"/>
      <c r="U27" s="46"/>
      <c r="V27" s="47"/>
      <c r="W27" s="2"/>
      <c r="X27" s="2"/>
      <c r="Y27"/>
    </row>
    <row r="28" spans="2:26" ht="60" customHeight="1" thickBot="1">
      <c r="B28" s="55"/>
      <c r="D28" s="206" t="s">
        <v>27</v>
      </c>
      <c r="E28" s="207"/>
      <c r="G28" s="66">
        <v>56.41</v>
      </c>
      <c r="H28" s="232" t="s">
        <v>28</v>
      </c>
      <c r="I28" s="233"/>
      <c r="J28" s="46"/>
      <c r="K28" s="51">
        <f>+E18*G28</f>
        <v>394.87</v>
      </c>
      <c r="M28" s="55"/>
      <c r="O28" s="67"/>
      <c r="P28" s="68"/>
      <c r="R28" s="25">
        <v>60</v>
      </c>
      <c r="S28" s="25">
        <v>120</v>
      </c>
      <c r="T28" s="25">
        <v>240</v>
      </c>
      <c r="U28" s="46"/>
      <c r="V28" s="234" t="s">
        <v>29</v>
      </c>
      <c r="W28" s="235"/>
    </row>
    <row r="29" spans="2:26" ht="14.25" customHeight="1" thickBot="1">
      <c r="B29" s="55"/>
      <c r="J29" s="46"/>
      <c r="K29" s="69"/>
      <c r="M29" s="55"/>
      <c r="O29" s="67"/>
      <c r="P29" s="70"/>
      <c r="Q29" s="17"/>
      <c r="R29" s="71"/>
      <c r="S29" s="71"/>
      <c r="T29" s="71"/>
      <c r="U29" s="72"/>
      <c r="V29" s="73"/>
      <c r="W29" s="74"/>
    </row>
    <row r="30" spans="2:26" s="60" customFormat="1" ht="60" customHeight="1" thickBot="1">
      <c r="B30" s="59"/>
      <c r="D30" s="236" t="s">
        <v>30</v>
      </c>
      <c r="E30" s="236"/>
      <c r="F30" s="236"/>
      <c r="G30" s="236"/>
      <c r="H30" s="236"/>
      <c r="I30" s="236"/>
      <c r="J30" s="63"/>
      <c r="K30" s="75">
        <f>+K26+K28</f>
        <v>1113.07</v>
      </c>
      <c r="L30" s="65"/>
      <c r="M30" s="55"/>
      <c r="N30" s="2"/>
      <c r="O30" s="195" t="s">
        <v>31</v>
      </c>
      <c r="P30" s="196"/>
      <c r="Q30" s="2"/>
      <c r="R30" s="52">
        <v>127.87</v>
      </c>
      <c r="S30" s="52">
        <v>255.74</v>
      </c>
      <c r="T30" s="52">
        <v>511.48</v>
      </c>
      <c r="U30" s="46"/>
      <c r="V30" s="76">
        <f>(R28*R32)+(S28*S32)+(T32*T28)-R26</f>
        <v>0</v>
      </c>
      <c r="W30" s="77">
        <f>+V30/R26</f>
        <v>0</v>
      </c>
      <c r="X30" s="2"/>
      <c r="Y30"/>
    </row>
    <row r="31" spans="2:26" ht="9.9499999999999993" customHeight="1" thickBot="1">
      <c r="B31" s="55"/>
      <c r="J31" s="46"/>
      <c r="K31" s="69"/>
      <c r="M31" s="55"/>
      <c r="U31" s="46"/>
      <c r="V31" s="47"/>
    </row>
    <row r="32" spans="2:26" ht="69.95" customHeight="1" thickTop="1" thickBot="1">
      <c r="B32" s="55"/>
      <c r="C32" s="218" t="s">
        <v>32</v>
      </c>
      <c r="D32" s="218"/>
      <c r="E32" s="218"/>
      <c r="F32" s="218"/>
      <c r="G32" s="218"/>
      <c r="H32" s="218"/>
      <c r="I32" s="219">
        <v>2017</v>
      </c>
      <c r="K32" s="78">
        <f>+K30-K20</f>
        <v>52.710000000000036</v>
      </c>
      <c r="M32" s="55"/>
      <c r="O32" s="241" t="s">
        <v>33</v>
      </c>
      <c r="P32" s="242"/>
      <c r="R32" s="79">
        <f>ROUNDUP((mags_Gesamtvolumen-SUMPRODUCT(S28:T28,S32:T32))/60,0)</f>
        <v>1</v>
      </c>
      <c r="S32" s="79">
        <f>ROUNDDOWN((mags_Gesamtvolumen-T28*T32)/120,0)</f>
        <v>1</v>
      </c>
      <c r="T32" s="79">
        <f>ROUNDDOWN(R26/T28,0)</f>
        <v>1</v>
      </c>
      <c r="U32" s="46"/>
      <c r="V32" s="227">
        <f>(R32*R28)+(S32*S28)+(T32*T28)</f>
        <v>420</v>
      </c>
      <c r="W32" s="228"/>
    </row>
    <row r="33" spans="2:25" ht="69.95" customHeight="1" thickTop="1" thickBot="1">
      <c r="B33" s="55"/>
      <c r="C33" s="218"/>
      <c r="D33" s="218"/>
      <c r="E33" s="218"/>
      <c r="F33" s="218"/>
      <c r="G33" s="218"/>
      <c r="H33" s="218"/>
      <c r="I33" s="219"/>
      <c r="K33" s="80">
        <f>+K32/K20</f>
        <v>4.9709532611565924E-2</v>
      </c>
      <c r="M33" s="59"/>
      <c r="N33" s="60"/>
      <c r="O33" s="229" t="s">
        <v>34</v>
      </c>
      <c r="P33" s="230"/>
      <c r="Q33" s="230"/>
      <c r="R33" s="230"/>
      <c r="S33" s="230"/>
      <c r="T33" s="230"/>
      <c r="U33" s="230"/>
      <c r="V33" s="230"/>
      <c r="W33" s="231"/>
      <c r="X33" s="60"/>
    </row>
    <row r="34" spans="2:25" s="11" customFormat="1" ht="20.100000000000001" customHeight="1" thickTop="1" thickBot="1">
      <c r="B34" s="81"/>
      <c r="C34" s="81"/>
      <c r="D34" s="81"/>
      <c r="E34" s="81"/>
      <c r="F34" s="81"/>
      <c r="G34" s="81"/>
      <c r="H34" s="81"/>
      <c r="I34" s="82"/>
      <c r="J34" s="6"/>
      <c r="K34" s="83"/>
      <c r="L34" s="17"/>
      <c r="M34" s="55"/>
      <c r="O34" s="84"/>
      <c r="P34" s="84"/>
      <c r="Q34" s="60"/>
      <c r="R34" s="62"/>
      <c r="S34" s="62"/>
      <c r="T34" s="62"/>
      <c r="U34" s="63"/>
      <c r="V34" s="85"/>
      <c r="W34" s="85"/>
      <c r="Y34"/>
    </row>
    <row r="35" spans="2:25" ht="60" customHeight="1" thickBot="1">
      <c r="B35" s="86"/>
      <c r="C35" s="214" t="s">
        <v>35</v>
      </c>
      <c r="D35" s="214"/>
      <c r="E35" s="214"/>
      <c r="F35" s="214"/>
      <c r="G35" s="214"/>
      <c r="H35" s="214"/>
      <c r="I35" s="214"/>
      <c r="K35" s="87">
        <f>-K32+V37</f>
        <v>-217.9799999999999</v>
      </c>
      <c r="M35" s="59"/>
      <c r="N35" s="60"/>
      <c r="O35" s="215" t="s">
        <v>36</v>
      </c>
      <c r="P35" s="216"/>
      <c r="R35" s="88">
        <f>+R30*R32</f>
        <v>127.87</v>
      </c>
      <c r="S35" s="88">
        <f>+S30*S32</f>
        <v>255.74</v>
      </c>
      <c r="T35" s="88">
        <f>+T30*T32</f>
        <v>511.48</v>
      </c>
      <c r="V35" s="217">
        <f>SUM(R35:U35)</f>
        <v>895.09</v>
      </c>
      <c r="W35" s="217"/>
      <c r="X35" s="60"/>
    </row>
    <row r="36" spans="2:25" s="11" customFormat="1" ht="9.9499999999999993" customHeight="1" thickBot="1">
      <c r="B36" s="86"/>
      <c r="C36" s="214"/>
      <c r="D36" s="214"/>
      <c r="E36" s="214"/>
      <c r="F36" s="214"/>
      <c r="G36" s="214"/>
      <c r="H36" s="214"/>
      <c r="I36" s="214"/>
      <c r="J36" s="6"/>
      <c r="K36" s="89"/>
      <c r="L36" s="17"/>
      <c r="M36" s="55"/>
      <c r="N36" s="2"/>
      <c r="O36" s="67"/>
      <c r="P36" s="68"/>
      <c r="Q36" s="2"/>
      <c r="R36" s="6"/>
      <c r="S36" s="6"/>
      <c r="T36" s="6"/>
      <c r="U36" s="6"/>
      <c r="V36" s="7"/>
      <c r="W36" s="2"/>
      <c r="X36" s="2"/>
      <c r="Y36"/>
    </row>
    <row r="37" spans="2:25" s="11" customFormat="1" ht="60" customHeight="1" thickTop="1" thickBot="1">
      <c r="B37" s="86"/>
      <c r="C37" s="214"/>
      <c r="D37" s="214"/>
      <c r="E37" s="214"/>
      <c r="F37" s="214"/>
      <c r="G37" s="214"/>
      <c r="H37" s="214"/>
      <c r="I37" s="214"/>
      <c r="J37" s="6"/>
      <c r="K37" s="90">
        <f>-K33+W37</f>
        <v>-0.20557169263269071</v>
      </c>
      <c r="L37" s="17"/>
      <c r="M37" s="55"/>
      <c r="N37" s="218" t="s">
        <v>37</v>
      </c>
      <c r="O37" s="218"/>
      <c r="P37" s="218"/>
      <c r="Q37" s="218"/>
      <c r="R37" s="218"/>
      <c r="S37" s="218"/>
      <c r="T37" s="219">
        <v>2017</v>
      </c>
      <c r="U37" s="6"/>
      <c r="V37" s="220">
        <f>+V35-V20</f>
        <v>-165.26999999999987</v>
      </c>
      <c r="W37" s="223">
        <f>+V37/V20</f>
        <v>-0.1558621600211248</v>
      </c>
      <c r="X37" s="2"/>
      <c r="Y37"/>
    </row>
    <row r="38" spans="2:25" s="11" customFormat="1" ht="9" customHeight="1">
      <c r="B38" s="86"/>
      <c r="C38" s="81"/>
      <c r="D38" s="81"/>
      <c r="E38" s="81"/>
      <c r="F38" s="81"/>
      <c r="G38" s="81"/>
      <c r="H38" s="81"/>
      <c r="I38" s="82"/>
      <c r="J38" s="6"/>
      <c r="K38" s="83"/>
      <c r="L38" s="17"/>
      <c r="M38" s="55"/>
      <c r="N38" s="218"/>
      <c r="O38" s="218"/>
      <c r="P38" s="218"/>
      <c r="Q38" s="218"/>
      <c r="R38" s="218"/>
      <c r="S38" s="218"/>
      <c r="T38" s="219"/>
      <c r="U38" s="63"/>
      <c r="V38" s="221"/>
      <c r="W38" s="224"/>
      <c r="Y38"/>
    </row>
    <row r="39" spans="2:25" s="11" customFormat="1" ht="60" customHeight="1" thickBot="1">
      <c r="B39" s="226" t="s">
        <v>52</v>
      </c>
      <c r="C39" s="226"/>
      <c r="D39" s="226"/>
      <c r="E39" s="226"/>
      <c r="F39" s="226"/>
      <c r="G39" s="226"/>
      <c r="H39" s="226"/>
      <c r="I39" s="226"/>
      <c r="J39" s="226"/>
      <c r="K39" s="226"/>
      <c r="L39" s="17"/>
      <c r="M39" s="55"/>
      <c r="N39" s="218"/>
      <c r="O39" s="218"/>
      <c r="P39" s="218"/>
      <c r="Q39" s="218"/>
      <c r="R39" s="218"/>
      <c r="S39" s="218"/>
      <c r="T39" s="219"/>
      <c r="U39" s="6"/>
      <c r="V39" s="222"/>
      <c r="W39" s="225"/>
      <c r="X39" s="2"/>
      <c r="Y39"/>
    </row>
    <row r="40" spans="2:25" s="11" customFormat="1" ht="18" customHeight="1" thickTop="1">
      <c r="C40" s="91"/>
      <c r="D40" s="92"/>
      <c r="E40" s="92"/>
      <c r="F40" s="92"/>
      <c r="G40" s="92"/>
      <c r="H40" s="92"/>
      <c r="I40" s="92"/>
      <c r="J40" s="92"/>
      <c r="K40" s="92"/>
      <c r="L40" s="17"/>
      <c r="N40" s="81"/>
      <c r="O40" s="81"/>
      <c r="P40" s="81"/>
      <c r="Q40" s="81"/>
      <c r="R40" s="81"/>
      <c r="S40" s="81"/>
      <c r="T40" s="82"/>
      <c r="U40" s="15"/>
      <c r="V40" s="93"/>
      <c r="W40" s="94"/>
      <c r="Y40" s="19"/>
    </row>
  </sheetData>
  <mergeCells count="47">
    <mergeCell ref="B8:K8"/>
    <mergeCell ref="M8:W8"/>
    <mergeCell ref="B9:K9"/>
    <mergeCell ref="M9:W9"/>
    <mergeCell ref="B10:K12"/>
    <mergeCell ref="M10:W12"/>
    <mergeCell ref="B14:I14"/>
    <mergeCell ref="M14:W14"/>
    <mergeCell ref="K16:K18"/>
    <mergeCell ref="O18:P18"/>
    <mergeCell ref="D20:E20"/>
    <mergeCell ref="O20:P20"/>
    <mergeCell ref="V20:W20"/>
    <mergeCell ref="B22:I22"/>
    <mergeCell ref="M22:W22"/>
    <mergeCell ref="D24:E24"/>
    <mergeCell ref="G24:I24"/>
    <mergeCell ref="K24:K25"/>
    <mergeCell ref="O24:P24"/>
    <mergeCell ref="R24:T24"/>
    <mergeCell ref="D25:E25"/>
    <mergeCell ref="G25:I25"/>
    <mergeCell ref="O25:P25"/>
    <mergeCell ref="R25:T25"/>
    <mergeCell ref="V25:W25"/>
    <mergeCell ref="D26:E26"/>
    <mergeCell ref="G26:I26"/>
    <mergeCell ref="O26:P26"/>
    <mergeCell ref="R26:T26"/>
    <mergeCell ref="C32:H33"/>
    <mergeCell ref="I32:I33"/>
    <mergeCell ref="O32:P32"/>
    <mergeCell ref="V32:W32"/>
    <mergeCell ref="O33:W33"/>
    <mergeCell ref="D28:E28"/>
    <mergeCell ref="H28:I28"/>
    <mergeCell ref="V28:W28"/>
    <mergeCell ref="D30:I30"/>
    <mergeCell ref="O30:P30"/>
    <mergeCell ref="C35:I37"/>
    <mergeCell ref="O35:P35"/>
    <mergeCell ref="V35:W35"/>
    <mergeCell ref="N37:S39"/>
    <mergeCell ref="T37:T39"/>
    <mergeCell ref="V37:V39"/>
    <mergeCell ref="W37:W39"/>
    <mergeCell ref="B39:K39"/>
  </mergeCells>
  <pageMargins left="0.14000000000000001" right="0.24" top="0.78740157480314965" bottom="0.78740157480314965" header="0.31496062992125984" footer="0.31496062992125984"/>
  <pageSetup paperSize="9"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Kalkulation 2018 Großbehälter</vt:lpstr>
      <vt:lpstr>Kalkulationsblatt 2017 Vergeich</vt:lpstr>
      <vt:lpstr>'Kalkulation 2018 Großbehälter'!Druckbereich</vt:lpstr>
      <vt:lpstr>'Kalkulationsblatt 2017 Vergeich'!Druckbereich</vt:lpstr>
      <vt:lpstr>'Kalkulation 2018 Großbehälter'!mags_Gesamtvolumen</vt:lpstr>
      <vt:lpstr>'Kalkulationsblatt 2017 Vergeich'!mags_Gesamtvolumen</vt:lpstr>
      <vt:lpstr>'Kalkulation 2018 Großbehälter'!magsgesamtvol</vt:lpstr>
      <vt:lpstr>magsgesamtvol</vt:lpstr>
    </vt:vector>
  </TitlesOfParts>
  <Company>Frost-RL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Wilms</dc:creator>
  <cp:lastModifiedBy>Wilms</cp:lastModifiedBy>
  <cp:lastPrinted>2018-12-03T18:55:34Z</cp:lastPrinted>
  <dcterms:created xsi:type="dcterms:W3CDTF">2018-12-03T10:09:15Z</dcterms:created>
  <dcterms:modified xsi:type="dcterms:W3CDTF">2019-06-28T13:48:44Z</dcterms:modified>
</cp:coreProperties>
</file>