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15" yWindow="135" windowWidth="28800" windowHeight="16725"/>
  </bookViews>
  <sheets>
    <sheet name="Kalkulation 2018 Großbehälter" sheetId="4" r:id="rId1"/>
  </sheets>
  <definedNames>
    <definedName name="_xlnm.Print_Area" localSheetId="0">'Kalkulation 2018 Großbehälter'!$A$1:$N$48</definedName>
    <definedName name="mags">#REF!</definedName>
    <definedName name="mags_Gesamtvolumen" localSheetId="0">'Kalkulation 2018 Großbehälter'!$G$29</definedName>
    <definedName name="mags_Gesamtvolumen">#REF!</definedName>
    <definedName name="magsgesamtvol" localSheetId="0">'Kalkulation 2018 Großbehälter'!$G$41</definedName>
    <definedName name="magsgesamtvol">#REF!</definedName>
    <definedName name="magsgesamtvolumen2" localSheetId="0">#REF!</definedName>
    <definedName name="magsgesamtvolumen2">#REF!</definedName>
  </definedNames>
  <calcPr calcId="125725"/>
</workbook>
</file>

<file path=xl/calcChain.xml><?xml version="1.0" encoding="utf-8"?>
<calcChain xmlns="http://schemas.openxmlformats.org/spreadsheetml/2006/main">
  <c r="N27" i="4"/>
  <c r="M19"/>
  <c r="G31" l="1"/>
  <c r="H21"/>
  <c r="I21"/>
  <c r="J21"/>
  <c r="K21"/>
  <c r="G21"/>
  <c r="G23"/>
  <c r="H23"/>
  <c r="H32"/>
  <c r="G32"/>
  <c r="K23"/>
  <c r="G28"/>
  <c r="G29" s="1"/>
  <c r="M42"/>
  <c r="G35" l="1"/>
  <c r="G40" s="1"/>
  <c r="M21"/>
  <c r="I23"/>
  <c r="J23"/>
  <c r="H35" l="1"/>
  <c r="H40" s="1"/>
  <c r="M23"/>
  <c r="I35" l="1"/>
  <c r="I40" s="1"/>
  <c r="J35" l="1"/>
  <c r="J40" s="1"/>
  <c r="K35" l="1"/>
  <c r="K40" s="1"/>
  <c r="M35" l="1"/>
  <c r="K38" s="1"/>
  <c r="M40" l="1"/>
  <c r="M44" s="1"/>
  <c r="M46" s="1"/>
  <c r="M47" s="1"/>
</calcChain>
</file>

<file path=xl/sharedStrings.xml><?xml version="1.0" encoding="utf-8"?>
<sst xmlns="http://schemas.openxmlformats.org/spreadsheetml/2006/main" count="31" uniqueCount="31">
  <si>
    <t>Ein Service der BürgerZeitung Mönchengladbach  •  Telefon: 02166 - 92 43 03  •  redaktion@bz-mg.de</t>
  </si>
  <si>
    <t>Wie viele Personen wohnen 
insgesamt in Ihrem Haus ?</t>
  </si>
  <si>
    <t>Wie viele Haushalte befinden 
sich in Ihrem Haus?</t>
  </si>
  <si>
    <r>
      <rPr>
        <b/>
        <sz val="18"/>
        <color theme="1"/>
        <rFont val="Verdana"/>
        <family val="2"/>
      </rPr>
      <t>mags AöR</t>
    </r>
    <r>
      <rPr>
        <sz val="18"/>
        <color theme="1"/>
        <rFont val="Verdana"/>
        <family val="2"/>
      </rPr>
      <t xml:space="preserve"> schreibt Ihnen dieses 
Mindestvolumen für Restmüll vor:</t>
    </r>
  </si>
  <si>
    <r>
      <rPr>
        <b/>
        <sz val="18"/>
        <color theme="1"/>
        <rFont val="Verdana"/>
        <family val="2"/>
      </rPr>
      <t>mags AöR</t>
    </r>
    <r>
      <rPr>
        <sz val="18"/>
        <color theme="1"/>
        <rFont val="Verdana"/>
        <family val="2"/>
      </rPr>
      <t xml:space="preserve"> schreibt Ihnen vor, dieses Gesamtvolumen im Haus vorzuhalten:</t>
    </r>
  </si>
  <si>
    <t>ja</t>
  </si>
  <si>
    <t>Ringtonnen</t>
  </si>
  <si>
    <t>ab 1. Januar 2019 bei 14-täglicher Leerung</t>
  </si>
  <si>
    <t>Grundgebühr für alle Haushalte im Objekt</t>
  </si>
  <si>
    <t>Die Abfallgebühren im Objekt
beliefen sich 2018 auf</t>
  </si>
  <si>
    <r>
      <rPr>
        <b/>
        <sz val="22"/>
        <color theme="1"/>
        <rFont val="Verdana"/>
        <family val="2"/>
      </rPr>
      <t>mags AöR</t>
    </r>
    <r>
      <rPr>
        <sz val="22"/>
        <color theme="1"/>
        <rFont val="Verdana"/>
        <family val="2"/>
      </rPr>
      <t xml:space="preserve"> verlangt für jeden Haushalte eine Grundgebühr von:</t>
    </r>
  </si>
  <si>
    <t>Aufteilung auf Abfallbehälter</t>
  </si>
  <si>
    <t>Genutztes Restmüllvolumen</t>
  </si>
  <si>
    <t>Leistungsgebühr 
(= Kosten Abfallbehälter)</t>
  </si>
  <si>
    <t>So verändern sich die Abfallgebühren gegenüber 2018</t>
  </si>
  <si>
    <r>
      <t xml:space="preserve">Sollen (zukünftig) im Haus Bio-Tonne 
genutzt werden? </t>
    </r>
    <r>
      <rPr>
        <b/>
        <sz val="22"/>
        <color theme="1"/>
        <rFont val="Verdana"/>
        <family val="2"/>
      </rPr>
      <t>(ja/nein)</t>
    </r>
  </si>
  <si>
    <r>
      <t xml:space="preserve">Tragen Sie die Daten Ihres Hauses in die </t>
    </r>
    <r>
      <rPr>
        <b/>
        <sz val="24"/>
        <color theme="1"/>
        <rFont val="Verdana"/>
        <family val="2"/>
      </rPr>
      <t>grauen Zellen</t>
    </r>
    <r>
      <rPr>
        <sz val="24"/>
        <color theme="1"/>
        <rFont val="Verdana"/>
        <family val="2"/>
      </rPr>
      <t xml:space="preserve"> ein, um ermitteln zu lassen, was sich ab </t>
    </r>
    <r>
      <rPr>
        <b/>
        <sz val="24"/>
        <color theme="1"/>
        <rFont val="Verdana"/>
        <family val="2"/>
      </rPr>
      <t>1. Januar 2019</t>
    </r>
    <r>
      <rPr>
        <sz val="24"/>
        <color theme="1"/>
        <rFont val="Verdana"/>
        <family val="2"/>
      </rPr>
      <t xml:space="preserve"> für Ihr Haus voraussichtlich ändert.</t>
    </r>
  </si>
  <si>
    <t>Abfallgroßbehälter</t>
  </si>
  <si>
    <t>Kalkulationsbasis: 
Abfallgebührensatzung 2019 
§ 4 Abs. 1 
(ohne Eigenkompostierung)</t>
  </si>
  <si>
    <t>Abfallentsorgungsgebühren (Grundgebühr + Leistungsgebühr) ab 01.01.2019</t>
  </si>
  <si>
    <r>
      <t xml:space="preserve">Ziel dieser Behälterberechnung ist eine näherungsweise </t>
    </r>
    <r>
      <rPr>
        <b/>
        <sz val="24"/>
        <color theme="1"/>
        <rFont val="Verdana"/>
        <family val="2"/>
      </rPr>
      <t>Kosten</t>
    </r>
    <r>
      <rPr>
        <sz val="24"/>
        <color theme="1"/>
        <rFont val="Verdana"/>
        <family val="2"/>
      </rPr>
      <t>optimierung und nicht Stellplatz- oder Handlingoptimierung. So kann beispielsweise im Ergebnis eine andere "Volumenaufteilung" in Betracht kommen bzw. von der mags AöR (ggf. mit Tonnenmarkierung) vorgegeben werden.</t>
    </r>
  </si>
  <si>
    <r>
      <t>Wie viele Abfallbehälter 
welcher Größe sind waren 2018 
im Haus in der Nutzung?</t>
    </r>
    <r>
      <rPr>
        <b/>
        <sz val="9"/>
        <color theme="1"/>
        <rFont val="Verdana"/>
        <family val="2"/>
      </rPr>
      <t/>
    </r>
  </si>
  <si>
    <t xml:space="preserve">In Ihrem Haus wohnen durchschnittlich </t>
  </si>
  <si>
    <t>Differenz:</t>
  </si>
  <si>
    <t xml:space="preserve">Müll-Kalkulator Mönchengladbach 2019 </t>
  </si>
  <si>
    <t xml:space="preserve">(Stand: Januar 2019)  </t>
  </si>
  <si>
    <t xml:space="preserve">Standard-Rolltonnen </t>
  </si>
  <si>
    <r>
      <rPr>
        <b/>
        <sz val="26"/>
        <color theme="0"/>
        <rFont val="Verdana"/>
        <family val="2"/>
      </rPr>
      <t>bis 31. Dezember</t>
    </r>
    <r>
      <rPr>
        <b/>
        <sz val="22"/>
        <color theme="0"/>
        <rFont val="Verdana"/>
        <family val="2"/>
      </rPr>
      <t xml:space="preserve"> </t>
    </r>
    <r>
      <rPr>
        <b/>
        <sz val="36"/>
        <color theme="0"/>
        <rFont val="Verdana"/>
        <family val="2"/>
      </rPr>
      <t xml:space="preserve">2018 </t>
    </r>
    <r>
      <rPr>
        <b/>
        <sz val="26"/>
        <color theme="0"/>
        <rFont val="Verdana"/>
        <family val="2"/>
      </rPr>
      <t>bei 14-täglicher Leerung</t>
    </r>
  </si>
  <si>
    <r>
      <t xml:space="preserve">HINWEIS: Falls </t>
    </r>
    <r>
      <rPr>
        <b/>
        <sz val="22"/>
        <color theme="1"/>
        <rFont val="Verdana"/>
        <family val="2"/>
      </rPr>
      <t>Abfallgroßbehälter</t>
    </r>
    <r>
      <rPr>
        <sz val="22"/>
        <color theme="1"/>
        <rFont val="Verdana"/>
        <family val="2"/>
      </rPr>
      <t xml:space="preserve"> wöchentlich geleert werden, ist die Anzahl zu verdoppeln.</t>
    </r>
  </si>
  <si>
    <r>
      <t xml:space="preserve">Bei "Mehrvolumen" erhält eine der Rolltonnen eine Außenmarkierung, durch die das </t>
    </r>
    <r>
      <rPr>
        <b/>
        <sz val="24"/>
        <color theme="1"/>
        <rFont val="Verdana"/>
        <family val="2"/>
      </rPr>
      <t>zulässige</t>
    </r>
    <r>
      <rPr>
        <sz val="24"/>
        <color theme="1"/>
        <rFont val="Verdana"/>
        <family val="2"/>
      </rPr>
      <t xml:space="preserve"> Restmüllvolumen begrenzt werden soll.
</t>
    </r>
    <r>
      <rPr>
        <b/>
        <sz val="24"/>
        <color rgb="FF008000"/>
        <rFont val="Verdana"/>
        <family val="2"/>
      </rPr>
      <t>Bei der Gesamt-Leistungsgebühr wurden 
die Kosten für "Mehrvolumen" in Abzug gebracht:</t>
    </r>
  </si>
  <si>
    <r>
      <rPr>
        <sz val="23"/>
        <color theme="1"/>
        <rFont val="Verdana"/>
        <family val="2"/>
      </rPr>
      <t>Die Gebühren für das Entleeren von Abfallgroßbehältern mit den Fassungsvermögen von 4.000 und 7.000 Liter werden pro Entleerung abgerechnet.</t>
    </r>
    <r>
      <rPr>
        <b/>
        <sz val="23"/>
        <color theme="1"/>
        <rFont val="Verdana"/>
        <family val="2"/>
      </rPr>
      <t xml:space="preserve"> 
Daher ist dieser Müll-Kalkulator darauf nicht anwendbar.</t>
    </r>
  </si>
</sst>
</file>

<file path=xl/styles.xml><?xml version="1.0" encoding="utf-8"?>
<styleSheet xmlns="http://schemas.openxmlformats.org/spreadsheetml/2006/main">
  <numFmts count="12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Liter&quot;"/>
    <numFmt numFmtId="165" formatCode="#,##0_ ;[Red]\-#,##0\ "/>
    <numFmt numFmtId="166" formatCode="#,##0.00\ &quot;€&quot;"/>
    <numFmt numFmtId="167" formatCode="#,##0\ &quot;Liter&quot;"/>
    <numFmt numFmtId="168" formatCode="0\ &quot;Liter pro Person pro Woche&quot;"/>
    <numFmt numFmtId="169" formatCode="#,##0.00\ %;[Red]\-#,##0.00\ %"/>
    <numFmt numFmtId="170" formatCode="#,##0\ &quot;Liter&quot;;[Red]\-#,##0&quot; Liter&quot;"/>
    <numFmt numFmtId="171" formatCode="#,##0.00000\ &quot;€&quot;"/>
    <numFmt numFmtId="172" formatCode="0.00\ &quot;Personen pro Haushalt&quot;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6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Verdana"/>
      <family val="2"/>
    </font>
    <font>
      <b/>
      <sz val="36"/>
      <color theme="0"/>
      <name val="Verdana"/>
      <family val="2"/>
    </font>
    <font>
      <b/>
      <sz val="21"/>
      <color theme="0"/>
      <name val="Verdana"/>
      <family val="2"/>
    </font>
    <font>
      <sz val="22"/>
      <color theme="1"/>
      <name val="Verdana"/>
      <family val="2"/>
    </font>
    <font>
      <b/>
      <sz val="22"/>
      <color theme="1"/>
      <name val="Verdana"/>
      <family val="2"/>
    </font>
    <font>
      <b/>
      <sz val="28"/>
      <color theme="1"/>
      <name val="Verdana"/>
      <family val="2"/>
    </font>
    <font>
      <b/>
      <sz val="36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b/>
      <sz val="26"/>
      <color theme="1"/>
      <name val="Verdana"/>
      <family val="2"/>
    </font>
    <font>
      <i/>
      <sz val="14"/>
      <color theme="1"/>
      <name val="Verdana"/>
      <family val="2"/>
    </font>
    <font>
      <b/>
      <sz val="24"/>
      <color theme="1"/>
      <name val="Verdana"/>
      <family val="2"/>
    </font>
    <font>
      <sz val="24"/>
      <color theme="1"/>
      <name val="Verdana"/>
      <family val="2"/>
    </font>
    <font>
      <sz val="26"/>
      <color theme="1"/>
      <name val="Verdana"/>
      <family val="2"/>
    </font>
    <font>
      <sz val="16"/>
      <color theme="0"/>
      <name val="Verdana"/>
      <family val="2"/>
    </font>
    <font>
      <b/>
      <sz val="22"/>
      <color theme="0"/>
      <name val="Verdana"/>
      <family val="2"/>
    </font>
    <font>
      <sz val="24"/>
      <color theme="0"/>
      <name val="Verdana"/>
      <family val="2"/>
    </font>
    <font>
      <b/>
      <sz val="28"/>
      <color theme="0"/>
      <name val="Verdana"/>
      <family val="2"/>
    </font>
    <font>
      <sz val="28"/>
      <color theme="1"/>
      <name val="Verdana"/>
      <family val="2"/>
    </font>
    <font>
      <b/>
      <sz val="24"/>
      <color theme="0"/>
      <name val="Verdana"/>
      <family val="2"/>
    </font>
    <font>
      <sz val="36"/>
      <color theme="0"/>
      <name val="Verdana"/>
      <family val="2"/>
    </font>
    <font>
      <b/>
      <i/>
      <sz val="14"/>
      <color theme="1"/>
      <name val="Verdana"/>
      <family val="2"/>
    </font>
    <font>
      <sz val="23"/>
      <color theme="1"/>
      <name val="Verdana"/>
      <family val="2"/>
    </font>
    <font>
      <b/>
      <sz val="9"/>
      <color theme="1"/>
      <name val="Verdana"/>
      <family val="2"/>
    </font>
    <font>
      <b/>
      <sz val="23"/>
      <color theme="1"/>
      <name val="Verdana"/>
      <family val="2"/>
    </font>
    <font>
      <b/>
      <sz val="36"/>
      <color rgb="FF008000"/>
      <name val="Verdana"/>
      <family val="2"/>
    </font>
    <font>
      <b/>
      <i/>
      <sz val="28"/>
      <color theme="0"/>
      <name val="Verdana"/>
      <family val="2"/>
    </font>
    <font>
      <b/>
      <sz val="26"/>
      <color theme="0"/>
      <name val="Verdana"/>
      <family val="2"/>
    </font>
    <font>
      <b/>
      <sz val="24"/>
      <color rgb="FF008000"/>
      <name val="Verdana"/>
      <family val="2"/>
    </font>
    <font>
      <sz val="28"/>
      <color theme="5"/>
      <name val="Verdana"/>
      <family val="2"/>
    </font>
    <font>
      <sz val="28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8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44" fontId="3" fillId="0" borderId="0" xfId="2" applyFont="1" applyAlignment="1">
      <alignment vertical="center"/>
    </xf>
    <xf numFmtId="1" fontId="16" fillId="3" borderId="5" xfId="0" applyNumberFormat="1" applyFont="1" applyFill="1" applyBorder="1" applyAlignment="1" applyProtection="1">
      <alignment horizontal="center" vertical="center"/>
      <protection locked="0"/>
    </xf>
    <xf numFmtId="1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</xf>
    <xf numFmtId="8" fontId="19" fillId="0" borderId="0" xfId="0" applyNumberFormat="1" applyFont="1" applyAlignment="1">
      <alignment horizontal="center" vertical="center"/>
    </xf>
    <xf numFmtId="166" fontId="16" fillId="0" borderId="1" xfId="2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8" fillId="0" borderId="0" xfId="0" applyFont="1" applyAlignment="1" applyProtection="1">
      <alignment vertical="center"/>
    </xf>
    <xf numFmtId="0" fontId="2" fillId="7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8" fontId="1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8" fontId="16" fillId="0" borderId="1" xfId="2" applyNumberFormat="1" applyFont="1" applyBorder="1" applyAlignment="1">
      <alignment horizontal="center" vertical="center"/>
    </xf>
    <xf numFmtId="8" fontId="21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9" fontId="11" fillId="6" borderId="0" xfId="3" applyNumberFormat="1" applyFont="1" applyFill="1" applyBorder="1" applyAlignment="1">
      <alignment horizontal="center" vertical="center"/>
    </xf>
    <xf numFmtId="8" fontId="14" fillId="0" borderId="1" xfId="0" applyNumberFormat="1" applyFont="1" applyBorder="1" applyAlignment="1">
      <alignment horizontal="center" vertical="center"/>
    </xf>
    <xf numFmtId="166" fontId="17" fillId="0" borderId="14" xfId="2" applyNumberFormat="1" applyFont="1" applyBorder="1" applyAlignment="1">
      <alignment horizontal="center" vertical="center"/>
    </xf>
    <xf numFmtId="166" fontId="17" fillId="0" borderId="7" xfId="2" applyNumberFormat="1" applyFont="1" applyBorder="1" applyAlignment="1">
      <alignment horizontal="center" vertical="center"/>
    </xf>
    <xf numFmtId="8" fontId="16" fillId="0" borderId="0" xfId="0" applyNumberFormat="1" applyFont="1" applyFill="1" applyBorder="1" applyAlignment="1" applyProtection="1">
      <alignment horizontal="left" vertical="center"/>
    </xf>
    <xf numFmtId="166" fontId="17" fillId="0" borderId="15" xfId="2" applyNumberFormat="1" applyFont="1" applyBorder="1" applyAlignment="1">
      <alignment horizontal="center" vertical="center"/>
    </xf>
    <xf numFmtId="166" fontId="17" fillId="0" borderId="16" xfId="2" applyNumberFormat="1" applyFont="1" applyBorder="1" applyAlignment="1">
      <alignment horizontal="center" vertical="center"/>
    </xf>
    <xf numFmtId="166" fontId="17" fillId="0" borderId="17" xfId="2" applyNumberFormat="1" applyFont="1" applyBorder="1" applyAlignment="1">
      <alignment horizontal="center" vertical="center"/>
    </xf>
    <xf numFmtId="167" fontId="14" fillId="0" borderId="1" xfId="0" applyNumberFormat="1" applyFont="1" applyFill="1" applyBorder="1" applyAlignment="1" applyProtection="1">
      <alignment horizontal="center" vertical="center"/>
    </xf>
    <xf numFmtId="8" fontId="10" fillId="0" borderId="0" xfId="0" applyNumberFormat="1" applyFont="1" applyFill="1" applyBorder="1" applyAlignment="1" applyProtection="1">
      <alignment horizontal="center" vertical="center"/>
    </xf>
    <xf numFmtId="8" fontId="25" fillId="0" borderId="0" xfId="0" applyNumberFormat="1" applyFont="1" applyAlignment="1">
      <alignment horizontal="center" vertical="center"/>
    </xf>
    <xf numFmtId="8" fontId="11" fillId="0" borderId="9" xfId="2" applyNumberFormat="1" applyFont="1" applyFill="1" applyBorder="1" applyAlignment="1" applyProtection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16" fillId="0" borderId="15" xfId="0" applyNumberFormat="1" applyFont="1" applyBorder="1" applyAlignment="1">
      <alignment horizontal="center" vertical="center"/>
    </xf>
    <xf numFmtId="167" fontId="16" fillId="0" borderId="17" xfId="0" applyNumberFormat="1" applyFont="1" applyBorder="1" applyAlignment="1">
      <alignment horizontal="center" vertical="center"/>
    </xf>
    <xf numFmtId="167" fontId="16" fillId="0" borderId="19" xfId="0" applyNumberFormat="1" applyFont="1" applyBorder="1" applyAlignment="1">
      <alignment horizontal="center" vertical="center"/>
    </xf>
    <xf numFmtId="166" fontId="17" fillId="0" borderId="13" xfId="2" applyNumberFormat="1" applyFont="1" applyBorder="1" applyAlignment="1">
      <alignment horizontal="center" vertical="center"/>
    </xf>
    <xf numFmtId="167" fontId="16" fillId="0" borderId="16" xfId="0" applyNumberFormat="1" applyFont="1" applyBorder="1" applyAlignment="1">
      <alignment horizontal="center" vertical="center"/>
    </xf>
    <xf numFmtId="8" fontId="23" fillId="0" borderId="1" xfId="0" applyNumberFormat="1" applyFont="1" applyBorder="1" applyAlignment="1">
      <alignment horizontal="center" vertical="center"/>
    </xf>
    <xf numFmtId="8" fontId="23" fillId="0" borderId="0" xfId="0" applyNumberFormat="1" applyFont="1" applyFill="1" applyBorder="1" applyAlignment="1" applyProtection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7" fontId="16" fillId="0" borderId="23" xfId="0" applyNumberFormat="1" applyFont="1" applyBorder="1" applyAlignment="1">
      <alignment horizontal="center" vertical="center"/>
    </xf>
    <xf numFmtId="167" fontId="16" fillId="0" borderId="24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8" fontId="10" fillId="6" borderId="11" xfId="0" applyNumberFormat="1" applyFont="1" applyFill="1" applyBorder="1" applyAlignment="1">
      <alignment horizontal="center" vertical="center"/>
    </xf>
    <xf numFmtId="169" fontId="10" fillId="6" borderId="11" xfId="3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2" fontId="23" fillId="3" borderId="7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1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8" fillId="3" borderId="6" xfId="0" applyFont="1" applyFill="1" applyBorder="1" applyAlignment="1">
      <alignment horizontal="center" wrapText="1"/>
    </xf>
    <xf numFmtId="167" fontId="30" fillId="0" borderId="1" xfId="0" applyNumberFormat="1" applyFont="1" applyFill="1" applyBorder="1" applyAlignment="1" applyProtection="1">
      <alignment horizontal="center" vertical="center"/>
    </xf>
    <xf numFmtId="1" fontId="17" fillId="0" borderId="20" xfId="2" applyNumberFormat="1" applyFont="1" applyFill="1" applyBorder="1" applyAlignment="1">
      <alignment horizontal="center" vertical="center"/>
    </xf>
    <xf numFmtId="1" fontId="17" fillId="0" borderId="21" xfId="2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 applyProtection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" fontId="18" fillId="9" borderId="40" xfId="0" applyNumberFormat="1" applyFont="1" applyFill="1" applyBorder="1" applyAlignment="1" applyProtection="1">
      <alignment horizontal="center" vertical="center"/>
    </xf>
    <xf numFmtId="0" fontId="3" fillId="9" borderId="41" xfId="0" applyFont="1" applyFill="1" applyBorder="1" applyAlignment="1" applyProtection="1">
      <alignment vertical="center"/>
    </xf>
    <xf numFmtId="170" fontId="30" fillId="9" borderId="43" xfId="0" applyNumberFormat="1" applyFont="1" applyFill="1" applyBorder="1" applyAlignment="1" applyProtection="1">
      <alignment horizontal="center" vertical="top" wrapText="1"/>
    </xf>
    <xf numFmtId="1" fontId="17" fillId="9" borderId="44" xfId="0" applyNumberFormat="1" applyFont="1" applyFill="1" applyBorder="1" applyAlignment="1" applyProtection="1">
      <alignment vertical="center" wrapText="1"/>
    </xf>
    <xf numFmtId="8" fontId="10" fillId="3" borderId="39" xfId="0" applyNumberFormat="1" applyFont="1" applyFill="1" applyBorder="1" applyAlignment="1" applyProtection="1">
      <alignment horizontal="center" vertical="center"/>
    </xf>
    <xf numFmtId="8" fontId="11" fillId="9" borderId="38" xfId="0" applyNumberFormat="1" applyFont="1" applyFill="1" applyBorder="1" applyAlignment="1">
      <alignment horizontal="center" vertical="top"/>
    </xf>
    <xf numFmtId="166" fontId="17" fillId="0" borderId="1" xfId="2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6" fontId="34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167" fontId="16" fillId="8" borderId="20" xfId="0" applyNumberFormat="1" applyFont="1" applyFill="1" applyBorder="1" applyAlignment="1">
      <alignment horizontal="center" vertical="center"/>
    </xf>
    <xf numFmtId="167" fontId="16" fillId="8" borderId="21" xfId="0" applyNumberFormat="1" applyFont="1" applyFill="1" applyBorder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/>
    </xf>
    <xf numFmtId="168" fontId="17" fillId="0" borderId="7" xfId="0" applyNumberFormat="1" applyFont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 wrapText="1"/>
    </xf>
    <xf numFmtId="0" fontId="17" fillId="9" borderId="45" xfId="0" applyFont="1" applyFill="1" applyBorder="1" applyAlignment="1">
      <alignment horizontal="center" vertical="center" wrapText="1"/>
    </xf>
    <xf numFmtId="8" fontId="29" fillId="8" borderId="27" xfId="0" applyNumberFormat="1" applyFont="1" applyFill="1" applyBorder="1" applyAlignment="1" applyProtection="1">
      <alignment horizontal="center" vertical="center" wrapText="1"/>
    </xf>
    <xf numFmtId="8" fontId="29" fillId="8" borderId="28" xfId="0" applyNumberFormat="1" applyFont="1" applyFill="1" applyBorder="1" applyAlignment="1" applyProtection="1">
      <alignment horizontal="center" vertical="center" wrapText="1"/>
    </xf>
    <xf numFmtId="8" fontId="29" fillId="8" borderId="29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16" fillId="8" borderId="18" xfId="0" applyNumberFormat="1" applyFont="1" applyFill="1" applyBorder="1" applyAlignment="1">
      <alignment horizontal="center" vertical="center"/>
    </xf>
    <xf numFmtId="167" fontId="16" fillId="8" borderId="25" xfId="0" applyNumberFormat="1" applyFont="1" applyFill="1" applyBorder="1" applyAlignment="1">
      <alignment horizontal="center" vertical="center"/>
    </xf>
    <xf numFmtId="167" fontId="16" fillId="3" borderId="18" xfId="0" applyNumberFormat="1" applyFont="1" applyFill="1" applyBorder="1" applyAlignment="1">
      <alignment horizontal="center" vertical="center"/>
    </xf>
    <xf numFmtId="167" fontId="16" fillId="3" borderId="26" xfId="0" applyNumberFormat="1" applyFont="1" applyFill="1" applyBorder="1" applyAlignment="1">
      <alignment horizontal="center" vertical="center"/>
    </xf>
    <xf numFmtId="167" fontId="16" fillId="3" borderId="25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7" fontId="24" fillId="5" borderId="20" xfId="0" applyNumberFormat="1" applyFont="1" applyFill="1" applyBorder="1" applyAlignment="1">
      <alignment horizontal="center" vertical="center"/>
    </xf>
    <xf numFmtId="167" fontId="24" fillId="5" borderId="22" xfId="0" applyNumberFormat="1" applyFont="1" applyFill="1" applyBorder="1" applyAlignment="1">
      <alignment horizontal="center" vertical="center"/>
    </xf>
    <xf numFmtId="167" fontId="24" fillId="5" borderId="21" xfId="0" applyNumberFormat="1" applyFont="1" applyFill="1" applyBorder="1" applyAlignment="1">
      <alignment horizontal="center" vertical="center"/>
    </xf>
    <xf numFmtId="167" fontId="14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 applyProtection="1">
      <alignment horizontal="center" vertical="center" wrapText="1"/>
    </xf>
    <xf numFmtId="49" fontId="16" fillId="3" borderId="8" xfId="0" applyNumberFormat="1" applyFont="1" applyFill="1" applyBorder="1" applyAlignment="1" applyProtection="1">
      <alignment horizontal="center" vertical="center"/>
      <protection locked="0"/>
    </xf>
    <xf numFmtId="49" fontId="16" fillId="3" borderId="10" xfId="0" applyNumberFormat="1" applyFont="1" applyFill="1" applyBorder="1" applyAlignment="1" applyProtection="1">
      <alignment horizontal="center" vertical="center"/>
      <protection locked="0"/>
    </xf>
    <xf numFmtId="49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">
    <cellStyle name="Dezimal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0000FF"/>
      <color rgb="FFCC00CC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0</xdr:row>
      <xdr:rowOff>310114</xdr:rowOff>
    </xdr:from>
    <xdr:to>
      <xdr:col>9</xdr:col>
      <xdr:colOff>2680291</xdr:colOff>
      <xdr:row>6</xdr:row>
      <xdr:rowOff>221510</xdr:rowOff>
    </xdr:to>
    <xdr:pic>
      <xdr:nvPicPr>
        <xdr:cNvPr id="2" name="Picture 1" descr="BürgerZeitung Mönchengladba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418" y="310114"/>
          <a:ext cx="16879187" cy="2325873"/>
        </a:xfrm>
        <a:prstGeom prst="rect">
          <a:avLst/>
        </a:prstGeom>
        <a:noFill/>
      </xdr:spPr>
    </xdr:pic>
    <xdr:clientData/>
  </xdr:twoCellAnchor>
  <xdr:oneCellAnchor>
    <xdr:from>
      <xdr:col>9</xdr:col>
      <xdr:colOff>1054941</xdr:colOff>
      <xdr:row>2</xdr:row>
      <xdr:rowOff>75508</xdr:rowOff>
    </xdr:from>
    <xdr:ext cx="11496971" cy="2294505"/>
    <xdr:sp macro="" textlink="">
      <xdr:nvSpPr>
        <xdr:cNvPr id="3" name="Textfeld 2"/>
        <xdr:cNvSpPr txBox="1"/>
      </xdr:nvSpPr>
      <xdr:spPr>
        <a:xfrm rot="21211060">
          <a:off x="15608255" y="983706"/>
          <a:ext cx="11496971" cy="2294505"/>
        </a:xfrm>
        <a:prstGeom prst="rect">
          <a:avLst/>
        </a:prstGeom>
        <a:ln w="76200">
          <a:noFill/>
        </a:ln>
        <a:effectLst>
          <a:glow rad="228600">
            <a:schemeClr val="accent2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DE" sz="5800" i="1">
              <a:solidFill>
                <a:srgbClr val="FF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"UPDATE 2018" jetzt auch mit Abfallgroßbehältern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50"/>
  <sheetViews>
    <sheetView showGridLines="0" showRowColHeaders="0" tabSelected="1" zoomScale="43" zoomScaleNormal="43" zoomScaleSheetLayoutView="50" workbookViewId="0">
      <selection activeCell="P17" sqref="P17"/>
    </sheetView>
  </sheetViews>
  <sheetFormatPr baseColWidth="10" defaultColWidth="11.42578125" defaultRowHeight="19.5"/>
  <cols>
    <col min="1" max="3" width="2.7109375" style="2" customWidth="1"/>
    <col min="4" max="4" width="68.7109375" style="9" customWidth="1"/>
    <col min="5" max="5" width="15.7109375" style="4" customWidth="1"/>
    <col min="6" max="6" width="3.42578125" style="2" customWidth="1"/>
    <col min="7" max="11" width="40.7109375" style="5" customWidth="1"/>
    <col min="12" max="12" width="1.7109375" style="6" customWidth="1"/>
    <col min="13" max="13" width="140.7109375" style="7" customWidth="1"/>
    <col min="14" max="14" width="3.140625" style="8" customWidth="1"/>
    <col min="15" max="15" width="11.42578125" style="2"/>
    <col min="16" max="16" width="37" style="2" bestFit="1" customWidth="1"/>
    <col min="17" max="17" width="11.42578125" style="2"/>
    <col min="18" max="19" width="29.7109375" style="2" bestFit="1" customWidth="1"/>
    <col min="20" max="16384" width="11.42578125" style="2"/>
  </cols>
  <sheetData>
    <row r="1" spans="1:18" ht="51.75" customHeight="1">
      <c r="A1" s="1"/>
      <c r="D1" s="3"/>
    </row>
    <row r="3" spans="1:18" ht="30" customHeight="1">
      <c r="C3"/>
    </row>
    <row r="4" spans="1:18" ht="30" customHeight="1"/>
    <row r="5" spans="1:18" ht="30" customHeight="1"/>
    <row r="6" spans="1:18" ht="30" customHeight="1"/>
    <row r="7" spans="1:18" ht="59.25" customHeight="1">
      <c r="B7" s="88"/>
    </row>
    <row r="8" spans="1:18" ht="72" customHeight="1">
      <c r="B8" s="121" t="s">
        <v>24</v>
      </c>
      <c r="C8" s="121"/>
      <c r="D8" s="121"/>
      <c r="E8" s="121"/>
      <c r="F8" s="121"/>
      <c r="G8" s="121"/>
      <c r="H8" s="121"/>
      <c r="I8" s="121"/>
      <c r="J8" s="121"/>
      <c r="K8" s="121"/>
      <c r="L8" s="89"/>
      <c r="M8" s="90" t="s">
        <v>25</v>
      </c>
    </row>
    <row r="9" spans="1:18" s="4" customFormat="1" ht="51" customHeight="1" thickBot="1">
      <c r="B9" s="122" t="s">
        <v>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0"/>
    </row>
    <row r="10" spans="1:18" ht="30" customHeight="1">
      <c r="B10" s="123" t="s">
        <v>16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8" ht="9" customHeight="1"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1:18" ht="30" customHeight="1" thickBot="1"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8" s="11" customFormat="1" ht="13.5" customHeight="1">
      <c r="D13" s="12"/>
      <c r="E13" s="13"/>
      <c r="G13" s="14"/>
      <c r="H13" s="14"/>
      <c r="I13" s="14"/>
      <c r="J13" s="14"/>
      <c r="K13" s="14"/>
      <c r="L13" s="15"/>
      <c r="M13" s="16"/>
      <c r="N13" s="17"/>
    </row>
    <row r="14" spans="1:18" ht="60" customHeight="1">
      <c r="B14" s="132" t="s">
        <v>27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8" ht="9.9499999999999993" customHeight="1" thickBot="1">
      <c r="B15" s="82"/>
    </row>
    <row r="16" spans="1:18" s="57" customFormat="1" ht="60" customHeight="1">
      <c r="B16" s="83"/>
      <c r="D16" s="135" t="s">
        <v>28</v>
      </c>
      <c r="E16" s="135"/>
      <c r="G16" s="136" t="s">
        <v>17</v>
      </c>
      <c r="H16" s="137"/>
      <c r="I16" s="138" t="s">
        <v>6</v>
      </c>
      <c r="J16" s="139"/>
      <c r="K16" s="140"/>
      <c r="L16" s="59"/>
      <c r="M16" s="133" t="s">
        <v>21</v>
      </c>
      <c r="N16" s="60"/>
      <c r="R16" s="91"/>
    </row>
    <row r="17" spans="2:18" ht="60" customHeight="1" thickBot="1">
      <c r="B17" s="82"/>
      <c r="D17" s="135"/>
      <c r="E17" s="135"/>
      <c r="G17" s="63">
        <v>1100</v>
      </c>
      <c r="H17" s="62">
        <v>770</v>
      </c>
      <c r="I17" s="61">
        <v>25</v>
      </c>
      <c r="J17" s="65">
        <v>35</v>
      </c>
      <c r="K17" s="62">
        <v>50</v>
      </c>
      <c r="M17" s="134"/>
      <c r="N17" s="18"/>
      <c r="R17" s="92"/>
    </row>
    <row r="18" spans="2:18" ht="60" customHeight="1" thickTop="1" thickBot="1">
      <c r="B18" s="82"/>
      <c r="D18" s="55" t="s">
        <v>1</v>
      </c>
      <c r="E18" s="19"/>
      <c r="F18" s="20"/>
      <c r="G18" s="44">
        <v>2823.96</v>
      </c>
      <c r="H18" s="43">
        <v>1976.77</v>
      </c>
      <c r="I18" s="64">
        <v>162.51</v>
      </c>
      <c r="J18" s="64">
        <v>227.51</v>
      </c>
      <c r="K18" s="64">
        <v>325.02</v>
      </c>
      <c r="M18" s="84" t="s">
        <v>22</v>
      </c>
      <c r="N18" s="18"/>
      <c r="R18" s="92"/>
    </row>
    <row r="19" spans="2:18" ht="60" customHeight="1" thickTop="1" thickBot="1">
      <c r="B19" s="82"/>
      <c r="D19" s="56" t="s">
        <v>2</v>
      </c>
      <c r="E19" s="81"/>
      <c r="F19" s="20"/>
      <c r="G19" s="22"/>
      <c r="H19" s="79"/>
      <c r="I19" s="21"/>
      <c r="J19" s="21"/>
      <c r="K19" s="21"/>
      <c r="M19" s="77" t="e">
        <f>+E18/E19</f>
        <v>#DIV/0!</v>
      </c>
      <c r="N19" s="23"/>
    </row>
    <row r="20" spans="2:18" ht="6.75" customHeight="1" thickTop="1">
      <c r="B20" s="82"/>
      <c r="H20" s="54"/>
      <c r="I20" s="6"/>
      <c r="J20" s="6"/>
      <c r="K20" s="6"/>
      <c r="L20" s="24"/>
      <c r="M20" s="25"/>
    </row>
    <row r="21" spans="2:18" ht="60" customHeight="1">
      <c r="B21" s="82"/>
      <c r="D21" s="145" t="s">
        <v>12</v>
      </c>
      <c r="E21" s="146"/>
      <c r="G21" s="53">
        <f>+G19*G17</f>
        <v>0</v>
      </c>
      <c r="H21" s="53">
        <f>+H19*H17</f>
        <v>0</v>
      </c>
      <c r="I21" s="53">
        <f>+I19*I17</f>
        <v>0</v>
      </c>
      <c r="J21" s="53">
        <f>+J19*J17</f>
        <v>0</v>
      </c>
      <c r="K21" s="53">
        <f>+K19*K17</f>
        <v>0</v>
      </c>
      <c r="M21" s="49">
        <f>SUM(G21:K21)</f>
        <v>0</v>
      </c>
      <c r="N21" s="18"/>
    </row>
    <row r="22" spans="2:18" ht="9.9499999999999993" customHeight="1">
      <c r="B22" s="82"/>
    </row>
    <row r="23" spans="2:18" ht="69.95" customHeight="1">
      <c r="B23" s="82"/>
      <c r="D23" s="154" t="s">
        <v>9</v>
      </c>
      <c r="E23" s="155"/>
      <c r="G23" s="26">
        <f>+G18*G19</f>
        <v>0</v>
      </c>
      <c r="H23" s="26">
        <f>+H18*H19</f>
        <v>0</v>
      </c>
      <c r="I23" s="26">
        <f>+I18*I19</f>
        <v>0</v>
      </c>
      <c r="J23" s="26">
        <f>+J18*J19</f>
        <v>0</v>
      </c>
      <c r="K23" s="26">
        <f>+K18*K19</f>
        <v>0</v>
      </c>
      <c r="L23" s="27"/>
      <c r="M23" s="42">
        <f>SUM(G23:K23)</f>
        <v>0</v>
      </c>
      <c r="N23" s="18"/>
    </row>
    <row r="24" spans="2:18" ht="20.100000000000001" customHeight="1"/>
    <row r="25" spans="2:18" ht="60" customHeight="1">
      <c r="B25" s="164" t="s">
        <v>7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2:18" ht="9.9499999999999993" customHeight="1" thickBot="1">
      <c r="B26" s="28"/>
      <c r="L26" s="24"/>
    </row>
    <row r="27" spans="2:18" ht="60" customHeight="1" thickTop="1" thickBot="1">
      <c r="B27" s="28"/>
      <c r="D27" s="147" t="s">
        <v>15</v>
      </c>
      <c r="E27" s="148"/>
      <c r="G27" s="161" t="s">
        <v>5</v>
      </c>
      <c r="H27" s="162"/>
      <c r="I27" s="162"/>
      <c r="J27" s="162"/>
      <c r="K27" s="163"/>
      <c r="L27" s="24"/>
      <c r="M27" s="111">
        <v>1.71</v>
      </c>
      <c r="N27" s="110">
        <f t="shared" ref="N27" si="0">+J32/J33</f>
        <v>0.58485232478799098</v>
      </c>
      <c r="O27" s="110"/>
    </row>
    <row r="28" spans="2:18" ht="60" customHeight="1" thickTop="1">
      <c r="B28" s="28"/>
      <c r="D28" s="156" t="s">
        <v>3</v>
      </c>
      <c r="E28" s="157"/>
      <c r="G28" s="115">
        <f>IF(G27="Ja",15,20)</f>
        <v>15</v>
      </c>
      <c r="H28" s="115"/>
      <c r="I28" s="115"/>
      <c r="J28" s="115"/>
      <c r="K28" s="115"/>
      <c r="L28" s="24"/>
      <c r="M28" s="110"/>
    </row>
    <row r="29" spans="2:18" ht="60" customHeight="1">
      <c r="B29" s="28"/>
      <c r="D29" s="156" t="s">
        <v>4</v>
      </c>
      <c r="E29" s="157"/>
      <c r="G29" s="114">
        <f>+G28*E18*2</f>
        <v>0</v>
      </c>
      <c r="H29" s="114"/>
      <c r="I29" s="114"/>
      <c r="J29" s="114"/>
      <c r="K29" s="114"/>
      <c r="L29" s="29"/>
      <c r="M29" s="78"/>
    </row>
    <row r="30" spans="2:18" s="31" customFormat="1" ht="9" customHeight="1" thickBot="1">
      <c r="B30" s="28"/>
      <c r="D30" s="32"/>
      <c r="E30" s="32"/>
      <c r="G30" s="33"/>
      <c r="H30" s="33"/>
      <c r="I30" s="33"/>
      <c r="J30" s="33"/>
      <c r="K30" s="33"/>
      <c r="L30" s="34"/>
      <c r="M30" s="35"/>
      <c r="N30" s="36"/>
    </row>
    <row r="31" spans="2:18" s="57" customFormat="1" ht="60" customHeight="1" thickBot="1">
      <c r="B31" s="28"/>
      <c r="E31" s="58"/>
      <c r="G31" s="112" t="str">
        <f>+G16</f>
        <v>Abfallgroßbehälter</v>
      </c>
      <c r="H31" s="113"/>
      <c r="I31" s="149" t="s">
        <v>26</v>
      </c>
      <c r="J31" s="150"/>
      <c r="K31" s="151"/>
      <c r="L31" s="59"/>
      <c r="M31" s="118" t="s">
        <v>30</v>
      </c>
      <c r="N31" s="60"/>
    </row>
    <row r="32" spans="2:18" s="31" customFormat="1" ht="60" customHeight="1">
      <c r="B32" s="28"/>
      <c r="D32" s="144" t="s">
        <v>18</v>
      </c>
      <c r="E32" s="144"/>
      <c r="G32" s="69">
        <f>+G17</f>
        <v>1100</v>
      </c>
      <c r="H32" s="70">
        <f>+H17</f>
        <v>770</v>
      </c>
      <c r="I32" s="72">
        <v>240</v>
      </c>
      <c r="J32" s="68">
        <v>120</v>
      </c>
      <c r="K32" s="71">
        <v>60</v>
      </c>
      <c r="L32" s="34"/>
      <c r="M32" s="119"/>
      <c r="N32" s="36"/>
    </row>
    <row r="33" spans="1:16" s="31" customFormat="1" ht="63" customHeight="1" thickBot="1">
      <c r="B33" s="28"/>
      <c r="D33" s="144"/>
      <c r="E33" s="144"/>
      <c r="G33" s="46">
        <v>1708.54</v>
      </c>
      <c r="H33" s="48">
        <v>1195.97</v>
      </c>
      <c r="I33" s="48">
        <v>410.36</v>
      </c>
      <c r="J33" s="47">
        <v>205.18</v>
      </c>
      <c r="K33" s="46">
        <v>102.59</v>
      </c>
      <c r="L33" s="34"/>
      <c r="M33" s="120"/>
      <c r="N33" s="36"/>
    </row>
    <row r="34" spans="1:16" s="31" customFormat="1" ht="9" customHeight="1" thickBot="1">
      <c r="B34" s="28"/>
      <c r="D34" s="32"/>
      <c r="E34" s="32"/>
      <c r="G34" s="33"/>
      <c r="H34" s="33"/>
      <c r="I34" s="33"/>
      <c r="J34" s="33"/>
      <c r="K34" s="33"/>
      <c r="L34" s="34"/>
      <c r="M34" s="45"/>
      <c r="N34" s="36"/>
    </row>
    <row r="35" spans="1:16" ht="60" customHeight="1" thickBot="1">
      <c r="B35" s="28"/>
      <c r="D35" s="165" t="s">
        <v>11</v>
      </c>
      <c r="E35" s="166"/>
      <c r="G35" s="86">
        <f>ROUNDDOWN(mags_Gesamtvolumen/G32,0)</f>
        <v>0</v>
      </c>
      <c r="H35" s="87">
        <f>ROUNDDOWN((mags_Gesamtvolumen-SUMPRODUCT($G32:G32,$G35:G35))/H32,0)</f>
        <v>0</v>
      </c>
      <c r="I35" s="87">
        <f>ROUNDDOWN((mags_Gesamtvolumen-SUMPRODUCT($G32:H32,$G35:H35))/I32,0)</f>
        <v>0</v>
      </c>
      <c r="J35" s="87">
        <f>ROUNDDOWN((mags_Gesamtvolumen-SUMPRODUCT($G32:I32,$G35:I35))/J32,0)</f>
        <v>0</v>
      </c>
      <c r="K35" s="87">
        <f>ROUNDUP((mags_Gesamtvolumen-SUMPRODUCT($G32:J32,$G35:J35))/K32,0)</f>
        <v>0</v>
      </c>
      <c r="L35" s="24"/>
      <c r="M35" s="85">
        <f>(G35*G32)+(H35*H32)+(I35*I32)+(J35*J32)+(K35*K32)</f>
        <v>0</v>
      </c>
    </row>
    <row r="36" spans="1:16" s="31" customFormat="1" ht="9" customHeight="1" thickBot="1">
      <c r="B36" s="30"/>
      <c r="D36" s="32"/>
      <c r="E36" s="32"/>
      <c r="G36" s="33"/>
      <c r="H36" s="33"/>
      <c r="I36" s="33"/>
      <c r="J36" s="33"/>
      <c r="K36" s="33"/>
      <c r="L36" s="34"/>
      <c r="M36" s="50"/>
      <c r="N36" s="36"/>
    </row>
    <row r="37" spans="1:16" s="80" customFormat="1" ht="80.099999999999994" customHeight="1" thickTop="1">
      <c r="B37" s="96"/>
      <c r="C37" s="97"/>
      <c r="D37" s="160" t="s">
        <v>20</v>
      </c>
      <c r="E37" s="160"/>
      <c r="F37" s="160"/>
      <c r="G37" s="160"/>
      <c r="H37" s="160"/>
      <c r="I37" s="160"/>
      <c r="J37" s="160"/>
      <c r="K37" s="102" t="s">
        <v>23</v>
      </c>
      <c r="L37" s="103"/>
      <c r="M37" s="116" t="s">
        <v>29</v>
      </c>
      <c r="N37" s="101"/>
    </row>
    <row r="38" spans="1:16" ht="80.099999999999994" customHeight="1" thickBot="1">
      <c r="B38" s="95"/>
      <c r="C38" s="93"/>
      <c r="D38" s="160"/>
      <c r="E38" s="160"/>
      <c r="F38" s="160"/>
      <c r="G38" s="160"/>
      <c r="H38" s="160"/>
      <c r="I38" s="160"/>
      <c r="J38" s="160"/>
      <c r="K38" s="104">
        <f>+M35-mags_Gesamtvolumen</f>
        <v>0</v>
      </c>
      <c r="L38" s="105"/>
      <c r="M38" s="117"/>
      <c r="N38" s="93"/>
      <c r="P38" s="109"/>
    </row>
    <row r="39" spans="1:16" s="31" customFormat="1" ht="9" customHeight="1" thickTop="1">
      <c r="A39" s="80"/>
      <c r="B39" s="96"/>
      <c r="C39" s="97"/>
      <c r="D39" s="98"/>
      <c r="E39" s="98"/>
      <c r="F39" s="97"/>
      <c r="G39" s="99"/>
      <c r="H39" s="99"/>
      <c r="I39" s="99"/>
      <c r="J39" s="99"/>
      <c r="K39" s="99"/>
      <c r="L39" s="100"/>
      <c r="M39" s="106"/>
      <c r="N39" s="101"/>
      <c r="O39" s="80"/>
      <c r="P39" s="80"/>
    </row>
    <row r="40" spans="1:16" ht="60" customHeight="1" thickBot="1">
      <c r="B40" s="95"/>
      <c r="C40" s="93"/>
      <c r="D40" s="158" t="s">
        <v>13</v>
      </c>
      <c r="E40" s="159"/>
      <c r="F40" s="93"/>
      <c r="G40" s="108">
        <f>+G33*G35</f>
        <v>0</v>
      </c>
      <c r="H40" s="108">
        <f t="shared" ref="H40:K40" si="1">+H33*H35</f>
        <v>0</v>
      </c>
      <c r="I40" s="108">
        <f t="shared" si="1"/>
        <v>0</v>
      </c>
      <c r="J40" s="108">
        <f t="shared" si="1"/>
        <v>0</v>
      </c>
      <c r="K40" s="108">
        <f t="shared" si="1"/>
        <v>0</v>
      </c>
      <c r="L40" s="94"/>
      <c r="M40" s="107">
        <f>SUM(G40:K40)-(M27*K38)</f>
        <v>0</v>
      </c>
      <c r="N40" s="93"/>
    </row>
    <row r="41" spans="1:16" s="31" customFormat="1" ht="9" customHeight="1" thickTop="1">
      <c r="B41" s="30"/>
      <c r="D41" s="32"/>
      <c r="E41" s="32"/>
      <c r="G41" s="33"/>
      <c r="H41" s="33"/>
      <c r="I41" s="33"/>
      <c r="J41" s="33"/>
      <c r="K41" s="33"/>
      <c r="L41" s="34"/>
      <c r="M41" s="67"/>
      <c r="N41" s="36"/>
    </row>
    <row r="42" spans="1:16" ht="60" customHeight="1">
      <c r="B42" s="28"/>
      <c r="D42" s="142" t="s">
        <v>10</v>
      </c>
      <c r="E42" s="143"/>
      <c r="G42" s="37">
        <v>56.41</v>
      </c>
      <c r="H42" s="152" t="s">
        <v>8</v>
      </c>
      <c r="I42" s="152"/>
      <c r="J42" s="152"/>
      <c r="K42" s="152"/>
      <c r="L42" s="24"/>
      <c r="M42" s="66">
        <f>+E19*G42</f>
        <v>0</v>
      </c>
    </row>
    <row r="43" spans="1:16" ht="14.25" customHeight="1" thickBot="1">
      <c r="B43" s="28"/>
      <c r="L43" s="24"/>
      <c r="M43" s="51"/>
    </row>
    <row r="44" spans="1:16" s="31" customFormat="1" ht="60" customHeight="1" thickBot="1">
      <c r="B44" s="30"/>
      <c r="D44" s="153" t="s">
        <v>19</v>
      </c>
      <c r="E44" s="153"/>
      <c r="F44" s="153"/>
      <c r="G44" s="153"/>
      <c r="H44" s="153"/>
      <c r="I44" s="153"/>
      <c r="J44" s="153"/>
      <c r="K44" s="153"/>
      <c r="L44" s="34"/>
      <c r="M44" s="52">
        <f>+M40+M42</f>
        <v>0</v>
      </c>
      <c r="N44" s="36"/>
    </row>
    <row r="45" spans="1:16" ht="9.9499999999999993" customHeight="1" thickBot="1">
      <c r="B45" s="28"/>
      <c r="L45" s="24"/>
      <c r="M45" s="38"/>
    </row>
    <row r="46" spans="1:16" ht="50.1" customHeight="1" thickTop="1" thickBot="1">
      <c r="B46" s="28"/>
      <c r="C46" s="141" t="s">
        <v>14</v>
      </c>
      <c r="D46" s="141"/>
      <c r="E46" s="141"/>
      <c r="F46" s="141"/>
      <c r="G46" s="141"/>
      <c r="H46" s="141"/>
      <c r="I46" s="141"/>
      <c r="J46" s="141"/>
      <c r="K46" s="141"/>
      <c r="M46" s="73">
        <f>+M44-M23</f>
        <v>0</v>
      </c>
    </row>
    <row r="47" spans="1:16" ht="50.1" customHeight="1" thickTop="1" thickBot="1">
      <c r="B47" s="28"/>
      <c r="C47" s="141"/>
      <c r="D47" s="141"/>
      <c r="E47" s="141"/>
      <c r="F47" s="141"/>
      <c r="G47" s="141"/>
      <c r="H47" s="141"/>
      <c r="I47" s="141"/>
      <c r="J47" s="141"/>
      <c r="K47" s="141"/>
      <c r="M47" s="74" t="e">
        <f>+M46/M23</f>
        <v>#DIV/0!</v>
      </c>
    </row>
    <row r="48" spans="1:16" s="11" customFormat="1" ht="14.25" customHeight="1" thickTop="1">
      <c r="B48" s="39"/>
      <c r="C48" s="39"/>
      <c r="D48" s="39"/>
      <c r="E48" s="39"/>
      <c r="F48" s="39"/>
      <c r="G48" s="39"/>
      <c r="H48" s="39"/>
      <c r="I48" s="40"/>
      <c r="J48" s="40"/>
      <c r="K48" s="40"/>
      <c r="L48" s="6"/>
      <c r="M48" s="41"/>
      <c r="N48" s="17"/>
    </row>
    <row r="49" spans="7:7">
      <c r="G49" s="75"/>
    </row>
    <row r="50" spans="7:7">
      <c r="G50" s="76"/>
    </row>
  </sheetData>
  <sheetProtection password="9848" sheet="1" objects="1" scenarios="1"/>
  <mergeCells count="29">
    <mergeCell ref="C46:K47"/>
    <mergeCell ref="D42:E42"/>
    <mergeCell ref="D32:E33"/>
    <mergeCell ref="D21:E21"/>
    <mergeCell ref="D27:E27"/>
    <mergeCell ref="I31:K31"/>
    <mergeCell ref="H42:K42"/>
    <mergeCell ref="D44:K44"/>
    <mergeCell ref="D23:E23"/>
    <mergeCell ref="D28:E28"/>
    <mergeCell ref="D40:E40"/>
    <mergeCell ref="D37:J38"/>
    <mergeCell ref="G27:K27"/>
    <mergeCell ref="B25:M25"/>
    <mergeCell ref="D29:E29"/>
    <mergeCell ref="D35:E35"/>
    <mergeCell ref="B8:K8"/>
    <mergeCell ref="B9:M9"/>
    <mergeCell ref="B10:M12"/>
    <mergeCell ref="B14:M14"/>
    <mergeCell ref="M16:M17"/>
    <mergeCell ref="D16:E17"/>
    <mergeCell ref="G16:H16"/>
    <mergeCell ref="I16:K16"/>
    <mergeCell ref="G31:H31"/>
    <mergeCell ref="G29:K29"/>
    <mergeCell ref="G28:K28"/>
    <mergeCell ref="M37:M38"/>
    <mergeCell ref="M31:M33"/>
  </mergeCells>
  <pageMargins left="0.14000000000000001" right="0.24" top="0.78740157480314965" bottom="0.78740157480314965" header="0.31496062992125984" footer="0.31496062992125984"/>
  <pageSetup paperSize="9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Kalkulation 2018 Großbehälter</vt:lpstr>
      <vt:lpstr>'Kalkulation 2018 Großbehälter'!Druckbereich</vt:lpstr>
      <vt:lpstr>'Kalkulation 2018 Großbehälter'!mags_Gesamtvolumen</vt:lpstr>
      <vt:lpstr>'Kalkulation 2018 Großbehälter'!magsgesamtvol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Wilms</dc:creator>
  <cp:lastModifiedBy>Wilms</cp:lastModifiedBy>
  <cp:lastPrinted>2018-12-03T18:55:34Z</cp:lastPrinted>
  <dcterms:created xsi:type="dcterms:W3CDTF">2018-12-03T10:09:15Z</dcterms:created>
  <dcterms:modified xsi:type="dcterms:W3CDTF">2019-06-28T13:49:25Z</dcterms:modified>
</cp:coreProperties>
</file>