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showHorizontalScroll="0" showVerticalScroll="0" showSheetTabs="0" xWindow="5400" yWindow="135" windowWidth="17700" windowHeight="15090" autoFilterDateGrouping="0"/>
  </bookViews>
  <sheets>
    <sheet name="Kalkulationsblatt" sheetId="2" r:id="rId1"/>
  </sheets>
  <definedNames>
    <definedName name="_xlnm.Print_Area" localSheetId="0">Kalkulationsblatt!$A$2:$T$61</definedName>
    <definedName name="mags_Gesamtvolumen">Kalkulationsblatt!$G$27</definedName>
  </definedNames>
  <calcPr calcId="125725"/>
</workbook>
</file>

<file path=xl/calcChain.xml><?xml version="1.0" encoding="utf-8"?>
<calcChain xmlns="http://schemas.openxmlformats.org/spreadsheetml/2006/main">
  <c r="O9" i="2"/>
  <c r="K57"/>
  <c r="G26"/>
  <c r="G27" s="1"/>
  <c r="O5" s="1"/>
  <c r="K19"/>
  <c r="L19" s="1"/>
  <c r="H21"/>
  <c r="I21"/>
  <c r="G21"/>
  <c r="K27" l="1"/>
  <c r="I32"/>
  <c r="H32" s="1"/>
  <c r="K21"/>
  <c r="L27" l="1"/>
  <c r="O7"/>
  <c r="I53"/>
  <c r="G32"/>
  <c r="K51" s="1"/>
  <c r="H55" s="1"/>
  <c r="K55" s="1"/>
  <c r="H36"/>
  <c r="H53"/>
  <c r="I36"/>
  <c r="G53" l="1"/>
  <c r="K53" s="1"/>
  <c r="K59" s="1"/>
  <c r="O15" s="1"/>
  <c r="K32"/>
  <c r="O6" s="1"/>
  <c r="G36"/>
  <c r="K36" s="1"/>
  <c r="K38" s="1"/>
  <c r="K30"/>
  <c r="O8" s="1"/>
  <c r="O13" l="1"/>
  <c r="L38"/>
  <c r="P13" s="1"/>
  <c r="L30"/>
  <c r="K42"/>
  <c r="K45" s="1"/>
  <c r="L47" s="1"/>
  <c r="P10" s="1"/>
  <c r="L42" l="1"/>
  <c r="O10" l="1"/>
</calcChain>
</file>

<file path=xl/sharedStrings.xml><?xml version="1.0" encoding="utf-8"?>
<sst xmlns="http://schemas.openxmlformats.org/spreadsheetml/2006/main" count="54" uniqueCount="53">
  <si>
    <t>Wie viele Restmülltonnen welcher Größe sind aktuell im Haus in der Nutzung?</t>
  </si>
  <si>
    <t>Die Abfallgebühren belaufen sich zukünftig auf:</t>
  </si>
  <si>
    <t>Benötigte Stell- und Rangierfläche (ca.)</t>
  </si>
  <si>
    <t>Gesamt-Flächenbedarf:</t>
  </si>
  <si>
    <t>Ihre aktuellen Abfallgebühren im Haus 
belaufen sich auf:</t>
  </si>
  <si>
    <t xml:space="preserve">© 04.2018 BürgerZeitung Mönchengladbach </t>
  </si>
  <si>
    <t>So verändern sich die Abfallgebühren im Haus ab 01.01.2019:</t>
  </si>
  <si>
    <t>Voraussichtliche Müllgebühren ab 1. Januar 2019</t>
  </si>
  <si>
    <r>
      <t xml:space="preserve">Prognose laut </t>
    </r>
    <r>
      <rPr>
        <b/>
        <sz val="14"/>
        <color theme="1"/>
        <rFont val="Verdana"/>
        <family val="2"/>
      </rPr>
      <t xml:space="preserve">mags AöR </t>
    </r>
    <r>
      <rPr>
        <sz val="14"/>
        <color theme="1"/>
        <rFont val="Verdana"/>
        <family val="2"/>
      </rPr>
      <t>(Stand November 2017):</t>
    </r>
  </si>
  <si>
    <t>Ein Service der BürgerZeitung Mönchengladbach  •  Telefon: 02166 92 43 03  •  redaktion@bz-mg.de</t>
  </si>
  <si>
    <t>angenommenes Volumen 14-tägig</t>
  </si>
  <si>
    <t>Gesamtes gebührenrelevantes "Luft-Volumen" 
ab 01.01.2019 gegenüber dem "Ringtonnen-System":</t>
  </si>
  <si>
    <t>rechnerisches 
Nenn-Volumen</t>
  </si>
  <si>
    <t>Verordnetes Mehr-Volumen gegenüber "Ringtonnen-System"</t>
  </si>
  <si>
    <t>Verordnetes "Luft-Volumen"
(Überkapazität)</t>
  </si>
  <si>
    <t>Gebührenrelevantes 
"Luft-Volumen"</t>
  </si>
  <si>
    <r>
      <t xml:space="preserve">mags AöR </t>
    </r>
    <r>
      <rPr>
        <sz val="16"/>
        <color theme="1"/>
        <rFont val="Verdana"/>
        <family val="2"/>
      </rPr>
      <t>wird</t>
    </r>
    <r>
      <rPr>
        <b/>
        <sz val="16"/>
        <color theme="1"/>
        <rFont val="Verdana"/>
        <family val="2"/>
      </rPr>
      <t xml:space="preserve"> </t>
    </r>
    <r>
      <rPr>
        <sz val="16"/>
        <color theme="1"/>
        <rFont val="Verdana"/>
        <family val="2"/>
      </rPr>
      <t xml:space="preserve">im Herbst 2018  dem Haus, in dem Sie wohnen, vsl. diese Rolltonnen zuweisen. </t>
    </r>
    <r>
      <rPr>
        <b/>
        <sz val="16"/>
        <color theme="1"/>
        <rFont val="Verdana"/>
        <family val="2"/>
      </rPr>
      <t>Keine Wahlmöglichkeit (mehr).</t>
    </r>
  </si>
  <si>
    <r>
      <rPr>
        <b/>
        <sz val="16"/>
        <color theme="1"/>
        <rFont val="Verdana"/>
        <family val="2"/>
      </rPr>
      <t>mags AöR</t>
    </r>
    <r>
      <rPr>
        <sz val="16"/>
        <color theme="1"/>
        <rFont val="Verdana"/>
        <family val="2"/>
      </rPr>
      <t xml:space="preserve"> schreibt Ihnen vor, diese Gesamtvolumen im Haus vorzuhalten:</t>
    </r>
  </si>
  <si>
    <r>
      <rPr>
        <b/>
        <sz val="16"/>
        <color theme="1"/>
        <rFont val="Verdana"/>
        <family val="2"/>
      </rPr>
      <t>mags AöR</t>
    </r>
    <r>
      <rPr>
        <sz val="16"/>
        <color theme="1"/>
        <rFont val="Verdana"/>
        <family val="2"/>
      </rPr>
      <t xml:space="preserve"> schreibt Ihnen dieses 
Mindestvolumen vor:</t>
    </r>
  </si>
  <si>
    <t>Wie viele Personen wohnen in Ihrem Haus (nicht in Ihrem Haushalt)?</t>
  </si>
  <si>
    <t>Bisherige Müllgebühren (bis 31. Dezember 2018)</t>
  </si>
  <si>
    <t>Müll-Kalkulator Mönchengladbach 2019</t>
  </si>
  <si>
    <t>Voraussichtliche Auswirkungen auf die Restmüll-Volumina ab 1. Januar 2019</t>
  </si>
  <si>
    <r>
      <t xml:space="preserve">Sollen (zukünftig) im Haus Bio-Tonne genutzt oder Eigenkompostierung praktizieren werden? </t>
    </r>
    <r>
      <rPr>
        <b/>
        <sz val="18"/>
        <color theme="1"/>
        <rFont val="Verdana"/>
        <family val="2"/>
      </rPr>
      <t>(ja/nein)</t>
    </r>
  </si>
  <si>
    <t>Voraussichtliche Auswirkungen auf den Flächenbedarf im Haus ab 1. Januar 2019</t>
  </si>
  <si>
    <t>Bio-Tonnen</t>
  </si>
  <si>
    <t xml:space="preserve">Mindest-Flächenbedarf für </t>
  </si>
  <si>
    <t xml:space="preserve">"Verordnetes" Restmüll-Volumen </t>
  </si>
  <si>
    <t>Voraussichtlicher Platzbedarf für Rolltonnen</t>
  </si>
  <si>
    <t>Das wird sich für Ihre Haus ab dem 1. Januar 2019 gegenüber heute voraussichtlich ändern:</t>
  </si>
  <si>
    <t>"Verordnetes" Luft-Volumen wg. Tonnengröße</t>
  </si>
  <si>
    <t>"Verordnetes" Mehr-Volumen ggü. Ringtonnen</t>
  </si>
  <si>
    <r>
      <t xml:space="preserve">Tragen Sie die Daten Ihres Hauses in die </t>
    </r>
    <r>
      <rPr>
        <b/>
        <sz val="18"/>
        <color theme="1"/>
        <rFont val="Verdana"/>
        <family val="2"/>
      </rPr>
      <t>grauen Zellen</t>
    </r>
    <r>
      <rPr>
        <sz val="18"/>
        <color theme="1"/>
        <rFont val="Verdana"/>
        <family val="2"/>
      </rPr>
      <t xml:space="preserve"> ein, um ermitteln zu lassen, 
was sich ab </t>
    </r>
    <r>
      <rPr>
        <b/>
        <sz val="18"/>
        <color theme="1"/>
        <rFont val="Verdana"/>
        <family val="2"/>
      </rPr>
      <t>1. Januar 2019</t>
    </r>
    <r>
      <rPr>
        <sz val="18"/>
        <color theme="1"/>
        <rFont val="Verdana"/>
        <family val="2"/>
      </rPr>
      <t xml:space="preserve"> für Ihr Haus voraussichtlich ändert.</t>
    </r>
  </si>
  <si>
    <r>
      <t xml:space="preserve">Ziel dieser Berechnung ist </t>
    </r>
    <r>
      <rPr>
        <b/>
        <i/>
        <sz val="18"/>
        <color theme="1"/>
        <rFont val="Verdana"/>
        <family val="2"/>
      </rPr>
      <t>Kosten</t>
    </r>
    <r>
      <rPr>
        <i/>
        <sz val="18"/>
        <color theme="1"/>
        <rFont val="Verdana"/>
        <family val="2"/>
      </rPr>
      <t>optimierung und nicht Stellplatzoptimierung. 
So kann beispielsweise beim Ergebnis "</t>
    </r>
    <r>
      <rPr>
        <b/>
        <i/>
        <sz val="18"/>
        <color theme="1"/>
        <rFont val="Verdana"/>
        <family val="2"/>
      </rPr>
      <t xml:space="preserve">zwei </t>
    </r>
    <r>
      <rPr>
        <i/>
        <sz val="18"/>
        <color theme="1"/>
        <rFont val="Verdana"/>
        <family val="2"/>
      </rPr>
      <t xml:space="preserve">60-Liter-Tonnen" durchaus auch </t>
    </r>
    <r>
      <rPr>
        <b/>
        <i/>
        <sz val="18"/>
        <color theme="1"/>
        <rFont val="Verdana"/>
        <family val="2"/>
      </rPr>
      <t xml:space="preserve">eine </t>
    </r>
    <r>
      <rPr>
        <i/>
        <sz val="18"/>
        <color theme="1"/>
        <rFont val="Verdana"/>
        <family val="2"/>
      </rPr>
      <t>120-Liter-Tonne in Betracht kommen.
Analoges gilt für "</t>
    </r>
    <r>
      <rPr>
        <b/>
        <i/>
        <sz val="18"/>
        <color theme="1"/>
        <rFont val="Verdana"/>
        <family val="2"/>
      </rPr>
      <t xml:space="preserve">eine </t>
    </r>
    <r>
      <rPr>
        <i/>
        <sz val="18"/>
        <color theme="1"/>
        <rFont val="Verdana"/>
        <family val="2"/>
      </rPr>
      <t xml:space="preserve">240-Liter-Tonne" statt </t>
    </r>
    <r>
      <rPr>
        <b/>
        <i/>
        <sz val="18"/>
        <color theme="1"/>
        <rFont val="Verdana"/>
        <family val="2"/>
      </rPr>
      <t>zwei</t>
    </r>
    <r>
      <rPr>
        <i/>
        <sz val="18"/>
        <color theme="1"/>
        <rFont val="Verdana"/>
        <family val="2"/>
      </rPr>
      <t xml:space="preserve"> 120-Liter-Tonnen. 
Die Gesamtgebühr für ein Haus und die entsprechenden Folgeberechnungen ändern sich nicht!</t>
    </r>
  </si>
  <si>
    <r>
      <t xml:space="preserve">Wie hoch ist (abweichend vom "angenommenen Volumen 
14-tägig") schätzungsweise das tatsächliche (geringere) 
Restmüll-Volumen in Ihrem Haus (nicht in Ihrem Haushalt) 
</t>
    </r>
    <r>
      <rPr>
        <b/>
        <sz val="16"/>
        <color theme="1"/>
        <rFont val="Verdana"/>
        <family val="2"/>
      </rPr>
      <t>bei 14-tägiger Leerung</t>
    </r>
    <r>
      <rPr>
        <sz val="16"/>
        <color theme="1"/>
        <rFont val="Verdana"/>
        <family val="2"/>
      </rPr>
      <t>?</t>
    </r>
  </si>
  <si>
    <r>
      <t xml:space="preserve">Mindest-Flächenbedarf </t>
    </r>
    <r>
      <rPr>
        <b/>
        <sz val="18"/>
        <color theme="0"/>
        <rFont val="Verdana"/>
        <family val="2"/>
      </rPr>
      <t>Restmüll-Tonnen</t>
    </r>
    <r>
      <rPr>
        <sz val="18"/>
        <color theme="0"/>
        <rFont val="Verdana"/>
        <family val="2"/>
      </rPr>
      <t>:</t>
    </r>
  </si>
  <si>
    <t>Papier-Tonnen</t>
  </si>
  <si>
    <t>ja</t>
  </si>
  <si>
    <t>Alle Berechnungen und deren Ergebnisse ohne Gewähr!</t>
  </si>
  <si>
    <t>ERGEBNIS:</t>
  </si>
  <si>
    <t>des Tonnen-Inhaltes wird "Luft-Volumen" sein</t>
  </si>
  <si>
    <r>
      <t xml:space="preserve">Differenz zwischen den von </t>
    </r>
    <r>
      <rPr>
        <b/>
        <i/>
        <sz val="18"/>
        <color theme="1"/>
        <rFont val="Verdana"/>
        <family val="2"/>
      </rPr>
      <t>mags AöR</t>
    </r>
    <r>
      <rPr>
        <i/>
        <sz val="18"/>
        <color theme="1"/>
        <rFont val="Verdana"/>
        <family val="2"/>
      </rPr>
      <t xml:space="preserve"> vorgeschriebenen 
Restmüll-Tonnen und dem tatsächlichen Restmüll-Aufkommen 
im Haus</t>
    </r>
  </si>
  <si>
    <t>Veränderungen bei Abfallgebühren ggü. Ringtonnen</t>
  </si>
  <si>
    <t>Gebührenrelevantes "Luft-Volumen" 
ggü. Ringtonnen GESAMT:</t>
  </si>
  <si>
    <r>
      <t xml:space="preserve">Differenz zwischen "angenommenem Volumen 14-tägig" 
im Haus und dem von </t>
    </r>
    <r>
      <rPr>
        <b/>
        <i/>
        <sz val="18"/>
        <color theme="1"/>
        <rFont val="Verdana"/>
        <family val="2"/>
      </rPr>
      <t xml:space="preserve">mags AöR </t>
    </r>
    <r>
      <rPr>
        <i/>
        <sz val="18"/>
        <color theme="1"/>
        <rFont val="Verdana"/>
        <family val="2"/>
      </rPr>
      <t>vorgeschriebenen 
Restmüll-Volumen.</t>
    </r>
  </si>
  <si>
    <r>
      <t xml:space="preserve">Differenz zwischen dem von </t>
    </r>
    <r>
      <rPr>
        <b/>
        <i/>
        <sz val="18"/>
        <color theme="1"/>
        <rFont val="Verdana"/>
        <family val="2"/>
      </rPr>
      <t>mags AöR</t>
    </r>
    <r>
      <rPr>
        <i/>
        <sz val="18"/>
        <color theme="1"/>
        <rFont val="Verdana"/>
        <family val="2"/>
      </rPr>
      <t xml:space="preserve"> vorgeschriebenen 
Restmüll-Volumen und der verfügbaren Rolltonnen-Größe.</t>
    </r>
  </si>
  <si>
    <r>
      <rPr>
        <b/>
        <i/>
        <sz val="18"/>
        <color theme="1"/>
        <rFont val="Verdana"/>
        <family val="2"/>
      </rPr>
      <t xml:space="preserve">Pro </t>
    </r>
    <r>
      <rPr>
        <i/>
        <sz val="18"/>
        <color theme="1"/>
        <rFont val="Verdana"/>
        <family val="2"/>
      </rPr>
      <t xml:space="preserve">Restmüll-Behälter besteht Anspruch auf </t>
    </r>
    <r>
      <rPr>
        <b/>
        <i/>
        <sz val="18"/>
        <color theme="1"/>
        <rFont val="Verdana"/>
        <family val="2"/>
      </rPr>
      <t xml:space="preserve">eine 
</t>
    </r>
    <r>
      <rPr>
        <i/>
        <sz val="18"/>
        <color theme="1"/>
        <rFont val="Verdana"/>
        <family val="2"/>
      </rPr>
      <t>kostenfreie Bio-Tonne mit einem Volumen von mindestens 120 Liter</t>
    </r>
  </si>
  <si>
    <t>Statt bisheriger Papier-Bündel-Entsorgung nur noch Papiertonne</t>
  </si>
  <si>
    <r>
      <t xml:space="preserve">Das "angenommene Volumen 14-tägig" ist ein </t>
    </r>
    <r>
      <rPr>
        <b/>
        <i/>
        <sz val="18"/>
        <color theme="1"/>
        <rFont val="Verdana"/>
        <family val="2"/>
      </rPr>
      <t xml:space="preserve">theoretischer </t>
    </r>
    <r>
      <rPr>
        <i/>
        <sz val="18"/>
        <color theme="1"/>
        <rFont val="Verdana"/>
        <family val="2"/>
      </rPr>
      <t>Wert 
und berücksichtigt nicht, dass Gebührenzahler bislang durchaus mit weniger Restmüll-Volumen auskommen.</t>
    </r>
  </si>
  <si>
    <t>Verordnetes Tonnen-Volumen GESAMT:</t>
  </si>
  <si>
    <t>"Luft-Volumen" gemäß tatsächlichem Bedarf</t>
  </si>
  <si>
    <t>ERGEBNISSE</t>
  </si>
  <si>
    <r>
      <rPr>
        <i/>
        <sz val="10"/>
        <color theme="1"/>
        <rFont val="Verdana"/>
        <family val="2"/>
      </rPr>
      <t xml:space="preserve">
</t>
    </r>
    <r>
      <rPr>
        <i/>
        <sz val="18"/>
        <color theme="1"/>
        <rFont val="Verdana"/>
        <family val="2"/>
      </rPr>
      <t>Durch die Kombinationen aus Mindestvolumen und vorgeschriebener Tonnengröße kann ein teilweise erhebliches, 
gebührenrelevantes "Luft-Volumen" entstehen.</t>
    </r>
  </si>
</sst>
</file>

<file path=xl/styles.xml><?xml version="1.0" encoding="utf-8"?>
<styleSheet xmlns="http://schemas.openxmlformats.org/spreadsheetml/2006/main">
  <numFmts count="1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Liter pro Person pro Woche&quot;"/>
    <numFmt numFmtId="165" formatCode="0.0\ &quot;qm&quot;"/>
    <numFmt numFmtId="166" formatCode="0\ &quot;Liter&quot;"/>
    <numFmt numFmtId="167" formatCode="#,##0.00\ &quot;€&quot;"/>
    <numFmt numFmtId="168" formatCode="0.0\ &quot;qm/Tonne&quot;"/>
    <numFmt numFmtId="169" formatCode="#,##0\ &quot;Liter&quot;"/>
    <numFmt numFmtId="170" formatCode="&quot;=&quot;\ 0.0%"/>
    <numFmt numFmtId="171" formatCode="&quot;für Tonnen-Anzahl Restmüll:&quot;\ 0"/>
    <numFmt numFmtId="172" formatCode="0\ &quot;Papier-Tonnen&quot;"/>
    <numFmt numFmtId="175" formatCode="\ 0.0%"/>
    <numFmt numFmtId="176" formatCode="#,##0.00\ %;[Red]\-#,##0.00\ %"/>
    <numFmt numFmtId="180" formatCode="\ 0.0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0"/>
      <name val="Verdana"/>
      <family val="2"/>
    </font>
    <font>
      <b/>
      <sz val="18"/>
      <color theme="0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sz val="16"/>
      <color theme="1"/>
      <name val="Verdana"/>
      <family val="2"/>
    </font>
    <font>
      <sz val="16"/>
      <color theme="0"/>
      <name val="Verdana"/>
      <family val="2"/>
    </font>
    <font>
      <i/>
      <sz val="14"/>
      <color theme="1"/>
      <name val="Verdana"/>
      <family val="2"/>
    </font>
    <font>
      <i/>
      <sz val="16"/>
      <color theme="1"/>
      <name val="Verdana"/>
      <family val="2"/>
    </font>
    <font>
      <b/>
      <sz val="15"/>
      <color theme="0"/>
      <name val="Verdana"/>
      <family val="2"/>
    </font>
    <font>
      <sz val="18"/>
      <color theme="1"/>
      <name val="Verdana"/>
      <family val="2"/>
    </font>
    <font>
      <b/>
      <sz val="36"/>
      <color theme="0"/>
      <name val="Verdana"/>
      <family val="2"/>
    </font>
    <font>
      <b/>
      <sz val="14"/>
      <color theme="0"/>
      <name val="Verdana"/>
      <family val="2"/>
    </font>
    <font>
      <b/>
      <sz val="24"/>
      <color theme="1"/>
      <name val="Verdana"/>
      <family val="2"/>
    </font>
    <font>
      <b/>
      <sz val="22"/>
      <color theme="0"/>
      <name val="Verdana"/>
      <family val="2"/>
    </font>
    <font>
      <b/>
      <sz val="18"/>
      <name val="Verdana"/>
      <family val="2"/>
    </font>
    <font>
      <b/>
      <sz val="22"/>
      <color theme="1"/>
      <name val="Verdana"/>
      <family val="2"/>
    </font>
    <font>
      <i/>
      <sz val="18"/>
      <color theme="1"/>
      <name val="Verdana"/>
      <family val="2"/>
    </font>
    <font>
      <b/>
      <i/>
      <sz val="18"/>
      <color theme="1"/>
      <name val="Verdana"/>
      <family val="2"/>
    </font>
    <font>
      <b/>
      <sz val="24"/>
      <color theme="0"/>
      <name val="Arial Black"/>
      <family val="2"/>
    </font>
    <font>
      <sz val="18"/>
      <color theme="0"/>
      <name val="Verdana"/>
      <family val="2"/>
    </font>
    <font>
      <sz val="18"/>
      <name val="Verdana"/>
      <family val="2"/>
    </font>
    <font>
      <b/>
      <sz val="20"/>
      <color theme="1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i/>
      <sz val="10"/>
      <color theme="1"/>
      <name val="Verdana"/>
      <family val="2"/>
    </font>
    <font>
      <b/>
      <sz val="28"/>
      <color theme="1"/>
      <name val="Verdana"/>
      <family val="2"/>
    </font>
    <font>
      <b/>
      <sz val="28"/>
      <color theme="0"/>
      <name val="Verdana"/>
      <family val="2"/>
    </font>
    <font>
      <b/>
      <i/>
      <sz val="18"/>
      <color rgb="FF0000FF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7" fontId="8" fillId="0" borderId="3" xfId="1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vertical="center"/>
    </xf>
    <xf numFmtId="168" fontId="8" fillId="0" borderId="2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67" fontId="8" fillId="0" borderId="2" xfId="1" applyNumberFormat="1" applyFont="1" applyBorder="1" applyAlignment="1">
      <alignment horizontal="center" vertical="center"/>
    </xf>
    <xf numFmtId="167" fontId="6" fillId="0" borderId="2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169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8" fontId="8" fillId="0" borderId="0" xfId="0" applyNumberFormat="1" applyFont="1" applyBorder="1" applyAlignment="1">
      <alignment vertical="center" wrapText="1"/>
    </xf>
    <xf numFmtId="8" fontId="3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9" fontId="7" fillId="6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8" fontId="15" fillId="8" borderId="8" xfId="0" applyNumberFormat="1" applyFont="1" applyFill="1" applyBorder="1" applyAlignment="1">
      <alignment horizontal="center" vertical="center" wrapText="1"/>
    </xf>
    <xf numFmtId="169" fontId="5" fillId="8" borderId="0" xfId="0" applyNumberFormat="1" applyFont="1" applyFill="1" applyBorder="1" applyAlignment="1">
      <alignment horizontal="center" vertical="center"/>
    </xf>
    <xf numFmtId="169" fontId="5" fillId="8" borderId="9" xfId="0" applyNumberFormat="1" applyFont="1" applyFill="1" applyBorder="1" applyAlignment="1">
      <alignment horizontal="center" vertical="center"/>
    </xf>
    <xf numFmtId="166" fontId="5" fillId="8" borderId="8" xfId="0" applyNumberFormat="1" applyFont="1" applyFill="1" applyBorder="1" applyAlignment="1">
      <alignment horizontal="center" vertical="center"/>
    </xf>
    <xf numFmtId="166" fontId="5" fillId="8" borderId="9" xfId="0" applyNumberFormat="1" applyFont="1" applyFill="1" applyBorder="1" applyAlignment="1">
      <alignment horizontal="center" vertical="center" wrapText="1"/>
    </xf>
    <xf numFmtId="170" fontId="5" fillId="8" borderId="9" xfId="2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9" borderId="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1" fontId="16" fillId="5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vertical="center"/>
    </xf>
    <xf numFmtId="0" fontId="8" fillId="5" borderId="29" xfId="0" applyFont="1" applyFill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2" fillId="0" borderId="33" xfId="0" applyFont="1" applyBorder="1" applyAlignment="1">
      <alignment vertical="center"/>
    </xf>
    <xf numFmtId="8" fontId="8" fillId="0" borderId="0" xfId="0" applyNumberFormat="1" applyFont="1" applyBorder="1" applyAlignment="1">
      <alignment horizontal="center" vertical="center"/>
    </xf>
    <xf numFmtId="8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1" fontId="19" fillId="5" borderId="21" xfId="0" applyNumberFormat="1" applyFont="1" applyFill="1" applyBorder="1" applyAlignment="1" applyProtection="1">
      <alignment horizontal="center" vertical="center"/>
      <protection locked="0"/>
    </xf>
    <xf numFmtId="8" fontId="7" fillId="6" borderId="20" xfId="0" applyNumberFormat="1" applyFont="1" applyFill="1" applyBorder="1" applyAlignment="1">
      <alignment horizontal="center" vertical="center"/>
    </xf>
    <xf numFmtId="172" fontId="7" fillId="11" borderId="0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9" fontId="7" fillId="0" borderId="5" xfId="0" applyNumberFormat="1" applyFont="1" applyFill="1" applyBorder="1" applyAlignment="1">
      <alignment horizontal="center" vertical="center"/>
    </xf>
    <xf numFmtId="169" fontId="7" fillId="0" borderId="6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49" fontId="16" fillId="5" borderId="26" xfId="0" applyNumberFormat="1" applyFont="1" applyFill="1" applyBorder="1" applyAlignment="1" applyProtection="1">
      <alignment horizontal="center" vertical="center"/>
      <protection locked="0"/>
    </xf>
    <xf numFmtId="49" fontId="16" fillId="5" borderId="27" xfId="0" applyNumberFormat="1" applyFont="1" applyFill="1" applyBorder="1" applyAlignment="1" applyProtection="1">
      <alignment horizontal="center" vertical="center"/>
      <protection locked="0"/>
    </xf>
    <xf numFmtId="49" fontId="16" fillId="5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65" fontId="6" fillId="0" borderId="5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18" fillId="11" borderId="0" xfId="1" applyNumberFormat="1" applyFont="1" applyFill="1" applyBorder="1" applyAlignment="1">
      <alignment horizontal="center" vertical="center"/>
    </xf>
    <xf numFmtId="165" fontId="5" fillId="9" borderId="0" xfId="1" applyNumberFormat="1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right" vertical="center" wrapText="1"/>
    </xf>
    <xf numFmtId="0" fontId="23" fillId="9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3" fillId="8" borderId="0" xfId="0" applyFont="1" applyFill="1" applyBorder="1" applyAlignment="1">
      <alignment horizontal="right" vertical="center" wrapText="1"/>
    </xf>
    <xf numFmtId="0" fontId="22" fillId="7" borderId="34" xfId="0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right" vertical="center" wrapText="1"/>
    </xf>
    <xf numFmtId="0" fontId="24" fillId="11" borderId="0" xfId="0" applyFont="1" applyFill="1" applyBorder="1" applyAlignment="1">
      <alignment horizontal="right" vertical="center" wrapText="1"/>
    </xf>
    <xf numFmtId="0" fontId="18" fillId="1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171" fontId="8" fillId="0" borderId="2" xfId="0" applyNumberFormat="1" applyFont="1" applyBorder="1" applyAlignment="1">
      <alignment horizontal="center" vertical="center"/>
    </xf>
    <xf numFmtId="165" fontId="4" fillId="8" borderId="0" xfId="1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2" fillId="7" borderId="0" xfId="0" applyFont="1" applyFill="1" applyAlignment="1" applyProtection="1">
      <alignment horizontal="center" vertical="center"/>
    </xf>
    <xf numFmtId="8" fontId="4" fillId="8" borderId="10" xfId="0" applyNumberFormat="1" applyFont="1" applyFill="1" applyBorder="1" applyAlignment="1">
      <alignment horizontal="center" vertical="center" wrapText="1"/>
    </xf>
    <xf numFmtId="8" fontId="4" fillId="8" borderId="1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 wrapText="1"/>
    </xf>
    <xf numFmtId="0" fontId="5" fillId="8" borderId="19" xfId="0" applyFont="1" applyFill="1" applyBorder="1" applyAlignment="1">
      <alignment horizontal="right" vertical="center" wrapText="1"/>
    </xf>
    <xf numFmtId="0" fontId="5" fillId="8" borderId="11" xfId="0" applyFont="1" applyFill="1" applyBorder="1" applyAlignment="1">
      <alignment horizontal="right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4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69" fontId="16" fillId="5" borderId="22" xfId="0" applyNumberFormat="1" applyFont="1" applyFill="1" applyBorder="1" applyAlignment="1" applyProtection="1">
      <alignment horizontal="center" vertical="center"/>
      <protection locked="0"/>
    </xf>
    <xf numFmtId="169" fontId="16" fillId="5" borderId="23" xfId="0" applyNumberFormat="1" applyFont="1" applyFill="1" applyBorder="1" applyAlignment="1" applyProtection="1">
      <alignment horizontal="center" vertical="center"/>
      <protection locked="0"/>
    </xf>
    <xf numFmtId="169" fontId="16" fillId="5" borderId="24" xfId="0" applyNumberFormat="1" applyFont="1" applyFill="1" applyBorder="1" applyAlignment="1" applyProtection="1">
      <alignment horizontal="center" vertical="center"/>
      <protection locked="0"/>
    </xf>
    <xf numFmtId="169" fontId="16" fillId="5" borderId="2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9" fontId="16" fillId="5" borderId="37" xfId="0" applyNumberFormat="1" applyFont="1" applyFill="1" applyBorder="1" applyAlignment="1" applyProtection="1">
      <alignment horizontal="center" vertical="center"/>
      <protection locked="0"/>
    </xf>
    <xf numFmtId="169" fontId="16" fillId="5" borderId="38" xfId="0" applyNumberFormat="1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>
      <alignment horizontal="right" vertical="center"/>
    </xf>
    <xf numFmtId="0" fontId="2" fillId="8" borderId="11" xfId="0" applyFont="1" applyFill="1" applyBorder="1" applyAlignment="1">
      <alignment vertical="center"/>
    </xf>
    <xf numFmtId="0" fontId="27" fillId="8" borderId="19" xfId="0" applyFont="1" applyFill="1" applyBorder="1" applyAlignment="1">
      <alignment horizontal="left" vertical="center"/>
    </xf>
    <xf numFmtId="169" fontId="26" fillId="8" borderId="42" xfId="0" applyNumberFormat="1" applyFont="1" applyFill="1" applyBorder="1" applyAlignment="1">
      <alignment horizontal="center" vertical="center"/>
    </xf>
    <xf numFmtId="169" fontId="26" fillId="8" borderId="43" xfId="0" applyNumberFormat="1" applyFont="1" applyFill="1" applyBorder="1" applyAlignment="1">
      <alignment horizontal="center" vertical="center"/>
    </xf>
    <xf numFmtId="169" fontId="26" fillId="8" borderId="44" xfId="0" applyNumberFormat="1" applyFont="1" applyFill="1" applyBorder="1" applyAlignment="1">
      <alignment horizontal="center" vertical="center"/>
    </xf>
    <xf numFmtId="169" fontId="26" fillId="8" borderId="45" xfId="0" applyNumberFormat="1" applyFont="1" applyFill="1" applyBorder="1" applyAlignment="1">
      <alignment horizontal="center" vertical="center"/>
    </xf>
    <xf numFmtId="176" fontId="7" fillId="6" borderId="46" xfId="0" applyNumberFormat="1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top" wrapText="1"/>
    </xf>
    <xf numFmtId="0" fontId="20" fillId="6" borderId="16" xfId="0" applyFont="1" applyFill="1" applyBorder="1" applyAlignment="1">
      <alignment horizontal="center" vertical="top" wrapText="1"/>
    </xf>
    <xf numFmtId="0" fontId="20" fillId="6" borderId="39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41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vertical="top" wrapText="1"/>
    </xf>
    <xf numFmtId="0" fontId="20" fillId="6" borderId="0" xfId="0" applyFont="1" applyFill="1" applyBorder="1" applyAlignment="1">
      <alignment vertical="top" wrapText="1"/>
    </xf>
    <xf numFmtId="0" fontId="20" fillId="6" borderId="41" xfId="0" applyFont="1" applyFill="1" applyBorder="1" applyAlignment="1">
      <alignment vertical="top" wrapText="1"/>
    </xf>
    <xf numFmtId="0" fontId="20" fillId="6" borderId="17" xfId="0" applyFont="1" applyFill="1" applyBorder="1" applyAlignment="1">
      <alignment vertical="top" wrapText="1"/>
    </xf>
    <xf numFmtId="0" fontId="20" fillId="6" borderId="18" xfId="0" applyFont="1" applyFill="1" applyBorder="1" applyAlignment="1">
      <alignment vertical="top" wrapText="1"/>
    </xf>
    <xf numFmtId="0" fontId="20" fillId="6" borderId="40" xfId="0" applyFont="1" applyFill="1" applyBorder="1" applyAlignment="1">
      <alignment vertical="top" wrapText="1"/>
    </xf>
    <xf numFmtId="175" fontId="29" fillId="6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Alignment="1">
      <alignment vertical="center"/>
    </xf>
    <xf numFmtId="0" fontId="27" fillId="8" borderId="1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right" vertical="center" wrapText="1"/>
    </xf>
    <xf numFmtId="169" fontId="6" fillId="5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180" fontId="30" fillId="8" borderId="19" xfId="2" applyNumberFormat="1" applyFont="1" applyFill="1" applyBorder="1" applyAlignment="1">
      <alignment horizontal="center" vertical="center"/>
    </xf>
    <xf numFmtId="180" fontId="5" fillId="8" borderId="8" xfId="2" applyNumberFormat="1" applyFont="1" applyFill="1" applyBorder="1" applyAlignment="1">
      <alignment horizontal="center" vertical="center"/>
    </xf>
    <xf numFmtId="180" fontId="5" fillId="8" borderId="9" xfId="2" applyNumberFormat="1" applyFont="1" applyFill="1" applyBorder="1" applyAlignment="1">
      <alignment horizontal="center" vertical="center"/>
    </xf>
    <xf numFmtId="10" fontId="6" fillId="5" borderId="0" xfId="2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</xf>
    <xf numFmtId="165" fontId="6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8" fontId="6" fillId="0" borderId="32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6" fillId="10" borderId="0" xfId="0" applyFont="1" applyFill="1" applyBorder="1" applyAlignment="1">
      <alignment horizontal="right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0000FF"/>
      <color rgb="FF663300"/>
      <color rgb="FFCC00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11</xdr:col>
      <xdr:colOff>1617907</xdr:colOff>
      <xdr:row>6</xdr:row>
      <xdr:rowOff>247650</xdr:rowOff>
    </xdr:to>
    <xdr:pic>
      <xdr:nvPicPr>
        <xdr:cNvPr id="1025" name="Picture 1" descr="BürgerZeitung Mönchengladba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15114832" cy="22574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809625</xdr:colOff>
      <xdr:row>33</xdr:row>
      <xdr:rowOff>295274</xdr:rowOff>
    </xdr:from>
    <xdr:to>
      <xdr:col>15</xdr:col>
      <xdr:colOff>647700</xdr:colOff>
      <xdr:row>41</xdr:row>
      <xdr:rowOff>714309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64025" y="13592174"/>
          <a:ext cx="7134225" cy="4133785"/>
        </a:xfrm>
        <a:prstGeom prst="rect">
          <a:avLst/>
        </a:prstGeom>
        <a:noFill/>
      </xdr:spPr>
    </xdr:pic>
    <xdr:clientData/>
  </xdr:twoCellAnchor>
  <xdr:twoCellAnchor>
    <xdr:from>
      <xdr:col>17</xdr:col>
      <xdr:colOff>133348</xdr:colOff>
      <xdr:row>34</xdr:row>
      <xdr:rowOff>95249</xdr:rowOff>
    </xdr:from>
    <xdr:to>
      <xdr:col>19</xdr:col>
      <xdr:colOff>628650</xdr:colOff>
      <xdr:row>46</xdr:row>
      <xdr:rowOff>371472</xdr:rowOff>
    </xdr:to>
    <xdr:sp macro="" textlink="">
      <xdr:nvSpPr>
        <xdr:cNvPr id="12" name="180-Grad-Pfeil 11"/>
        <xdr:cNvSpPr/>
      </xdr:nvSpPr>
      <xdr:spPr>
        <a:xfrm rot="16200000" flipV="1">
          <a:off x="22502812" y="16282985"/>
          <a:ext cx="4848223" cy="1504952"/>
        </a:xfrm>
        <a:prstGeom prst="uturnArrow">
          <a:avLst>
            <a:gd name="adj1" fmla="val 10238"/>
            <a:gd name="adj2" fmla="val 18038"/>
            <a:gd name="adj3" fmla="val 36753"/>
            <a:gd name="adj4" fmla="val 44948"/>
            <a:gd name="adj5" fmla="val 100000"/>
          </a:avLst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F77"/>
  <sheetViews>
    <sheetView showGridLines="0" showRowColHeaders="0" tabSelected="1" zoomScale="50" zoomScaleNormal="50" zoomScaleSheetLayoutView="50" workbookViewId="0"/>
  </sheetViews>
  <sheetFormatPr baseColWidth="10" defaultRowHeight="19.5"/>
  <cols>
    <col min="1" max="3" width="2.7109375" style="1" customWidth="1"/>
    <col min="4" max="4" width="68.7109375" style="3" customWidth="1"/>
    <col min="5" max="5" width="10.5703125" style="2" customWidth="1"/>
    <col min="6" max="6" width="2" style="1" customWidth="1"/>
    <col min="7" max="8" width="27.7109375" style="6" customWidth="1"/>
    <col min="9" max="9" width="30.5703125" style="6" bestFit="1" customWidth="1"/>
    <col min="10" max="10" width="1.7109375" style="6" customWidth="1"/>
    <col min="11" max="11" width="30.7109375" style="9" customWidth="1"/>
    <col min="12" max="12" width="30.7109375" style="1" customWidth="1"/>
    <col min="13" max="13" width="2.7109375" style="1" customWidth="1"/>
    <col min="14" max="14" width="88.42578125" style="29" customWidth="1"/>
    <col min="15" max="16" width="20.7109375" style="1" customWidth="1"/>
    <col min="17" max="17" width="2.140625" style="1" customWidth="1"/>
    <col min="18" max="18" width="3.5703125" style="1" customWidth="1"/>
    <col min="19" max="16384" width="11.42578125" style="1"/>
  </cols>
  <sheetData>
    <row r="1" spans="1:17" ht="20.25" thickBot="1">
      <c r="A1" s="172"/>
      <c r="D1" s="173"/>
      <c r="N1" s="40"/>
      <c r="O1" s="47"/>
      <c r="P1" s="47"/>
      <c r="Q1" s="47"/>
    </row>
    <row r="2" spans="1:17" ht="38.25" thickTop="1" thickBot="1">
      <c r="N2" s="93" t="s">
        <v>51</v>
      </c>
      <c r="O2" s="94"/>
      <c r="P2" s="94"/>
      <c r="Q2" s="95"/>
    </row>
    <row r="3" spans="1:17" ht="30" customHeight="1" thickTop="1">
      <c r="C3"/>
      <c r="N3" s="161" t="s">
        <v>29</v>
      </c>
      <c r="O3" s="162"/>
      <c r="P3" s="162"/>
      <c r="Q3" s="163"/>
    </row>
    <row r="4" spans="1:17" ht="30" customHeight="1">
      <c r="N4" s="164"/>
      <c r="O4" s="165"/>
      <c r="P4" s="165"/>
      <c r="Q4" s="166"/>
    </row>
    <row r="5" spans="1:17" ht="30" customHeight="1">
      <c r="N5" s="54" t="s">
        <v>27</v>
      </c>
      <c r="O5" s="50">
        <f>+mags_Gesamtvolumen</f>
        <v>90</v>
      </c>
      <c r="P5" s="50"/>
      <c r="Q5" s="55"/>
    </row>
    <row r="6" spans="1:17" ht="30" customHeight="1">
      <c r="N6" s="54" t="s">
        <v>49</v>
      </c>
      <c r="O6" s="51">
        <f>+K32</f>
        <v>120</v>
      </c>
      <c r="P6" s="51"/>
      <c r="Q6" s="55"/>
    </row>
    <row r="7" spans="1:17" ht="30" customHeight="1">
      <c r="N7" s="56" t="s">
        <v>31</v>
      </c>
      <c r="O7" s="52">
        <f>+K27</f>
        <v>-10</v>
      </c>
      <c r="P7" s="52"/>
      <c r="Q7" s="55"/>
    </row>
    <row r="8" spans="1:17" ht="30" customHeight="1">
      <c r="B8" s="107" t="s">
        <v>21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N8" s="56" t="s">
        <v>30</v>
      </c>
      <c r="O8" s="53">
        <f>+K30</f>
        <v>30</v>
      </c>
      <c r="P8" s="53"/>
      <c r="Q8" s="55"/>
    </row>
    <row r="9" spans="1:17" ht="30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N9" s="56" t="s">
        <v>50</v>
      </c>
      <c r="O9" s="52">
        <f>+H44</f>
        <v>60</v>
      </c>
      <c r="P9" s="52"/>
      <c r="Q9" s="55"/>
    </row>
    <row r="10" spans="1:17" ht="30" customHeight="1">
      <c r="B10" s="69" t="s">
        <v>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N10" s="157" t="s">
        <v>43</v>
      </c>
      <c r="O10" s="158">
        <f>+K45</f>
        <v>60</v>
      </c>
      <c r="P10" s="170">
        <f>+L47</f>
        <v>0.5</v>
      </c>
      <c r="Q10" s="156"/>
    </row>
    <row r="11" spans="1:17" ht="30" customHeight="1">
      <c r="B11" s="67" t="s">
        <v>32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N11" s="157"/>
      <c r="O11" s="158"/>
      <c r="P11" s="170"/>
      <c r="Q11" s="156"/>
    </row>
    <row r="12" spans="1:17" ht="9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N12" s="176"/>
      <c r="O12" s="47"/>
      <c r="P12" s="47"/>
      <c r="Q12" s="55"/>
    </row>
    <row r="13" spans="1:17" ht="30" customHeight="1" thickBo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N13" s="57" t="s">
        <v>42</v>
      </c>
      <c r="O13" s="177">
        <f>+K38</f>
        <v>-67.800000000000011</v>
      </c>
      <c r="P13" s="178">
        <f>+L38</f>
        <v>-0.20955677814180629</v>
      </c>
      <c r="Q13" s="58"/>
    </row>
    <row r="14" spans="1:17" ht="9" customHeight="1" thickTop="1">
      <c r="N14" s="1"/>
    </row>
    <row r="15" spans="1:17" ht="39.950000000000003" customHeight="1">
      <c r="B15" s="75" t="s">
        <v>20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N15" s="179" t="s">
        <v>28</v>
      </c>
      <c r="O15" s="174">
        <f>+K59</f>
        <v>6.8000000000000007</v>
      </c>
      <c r="P15" s="174"/>
      <c r="Q15" s="175"/>
    </row>
    <row r="16" spans="1:17" ht="8.25" customHeight="1">
      <c r="B16" s="13"/>
      <c r="N16" s="48"/>
    </row>
    <row r="17" spans="2:17" ht="30" customHeight="1" thickBot="1">
      <c r="B17" s="13"/>
      <c r="D17" s="1"/>
      <c r="G17" s="8">
        <v>25</v>
      </c>
      <c r="H17" s="8">
        <v>35</v>
      </c>
      <c r="I17" s="8">
        <v>50</v>
      </c>
      <c r="K17" s="26"/>
      <c r="L17" s="26"/>
      <c r="M17" s="14"/>
      <c r="N17" s="49"/>
      <c r="O17" s="14"/>
      <c r="P17" s="14"/>
      <c r="Q17" s="14"/>
    </row>
    <row r="18" spans="2:17" ht="54.95" customHeight="1" thickTop="1" thickBot="1">
      <c r="B18" s="13"/>
      <c r="D18" s="31" t="s">
        <v>19</v>
      </c>
      <c r="E18" s="45">
        <v>3</v>
      </c>
      <c r="F18" s="6"/>
      <c r="G18" s="7">
        <v>161.77000000000001</v>
      </c>
      <c r="H18" s="7">
        <v>226.48</v>
      </c>
      <c r="I18" s="7">
        <v>323.54000000000002</v>
      </c>
      <c r="K18" s="27" t="s">
        <v>12</v>
      </c>
      <c r="L18" s="33" t="s">
        <v>10</v>
      </c>
      <c r="M18" s="14"/>
      <c r="N18" s="66" t="s">
        <v>48</v>
      </c>
      <c r="O18" s="66"/>
      <c r="P18" s="66"/>
      <c r="Q18" s="66"/>
    </row>
    <row r="19" spans="2:17" ht="54.95" customHeight="1" thickTop="1" thickBot="1">
      <c r="B19" s="13"/>
      <c r="D19" s="70" t="s">
        <v>0</v>
      </c>
      <c r="E19" s="71"/>
      <c r="G19" s="45"/>
      <c r="H19" s="45"/>
      <c r="I19" s="45">
        <v>1</v>
      </c>
      <c r="K19" s="30">
        <f>(G19*G17)+(H19*H17)+(I19*I17)</f>
        <v>50</v>
      </c>
      <c r="L19" s="34">
        <f>+K19*2</f>
        <v>100</v>
      </c>
      <c r="M19" s="14"/>
      <c r="N19" s="66"/>
      <c r="O19" s="66"/>
      <c r="P19" s="66"/>
      <c r="Q19" s="66"/>
    </row>
    <row r="20" spans="2:17" ht="8.25" customHeight="1" thickTop="1">
      <c r="B20" s="13"/>
      <c r="J20" s="25"/>
      <c r="K20" s="10"/>
    </row>
    <row r="21" spans="2:17" ht="50.1" customHeight="1">
      <c r="B21" s="13"/>
      <c r="D21" s="72" t="s">
        <v>4</v>
      </c>
      <c r="E21" s="73"/>
      <c r="G21" s="16">
        <f>+G18*G19</f>
        <v>0</v>
      </c>
      <c r="H21" s="16">
        <f>+H18*H19</f>
        <v>0</v>
      </c>
      <c r="I21" s="16">
        <f>+I18*I19</f>
        <v>323.54000000000002</v>
      </c>
      <c r="K21" s="68">
        <f>SUM(G21:J21)</f>
        <v>323.54000000000002</v>
      </c>
      <c r="L21" s="68"/>
      <c r="M21" s="14"/>
      <c r="N21" s="28"/>
      <c r="O21" s="14"/>
      <c r="P21" s="14"/>
      <c r="Q21" s="14"/>
    </row>
    <row r="22" spans="2:17" ht="20.100000000000001" customHeight="1"/>
    <row r="23" spans="2:17" ht="39.950000000000003" customHeight="1">
      <c r="B23" s="74" t="s">
        <v>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7" ht="8.25" customHeight="1" thickBot="1">
      <c r="B24" s="11"/>
      <c r="J24" s="25"/>
    </row>
    <row r="25" spans="2:17" ht="54.75" customHeight="1" thickTop="1" thickBot="1">
      <c r="B25" s="11"/>
      <c r="D25" s="83" t="s">
        <v>23</v>
      </c>
      <c r="E25" s="83"/>
      <c r="G25" s="80" t="s">
        <v>37</v>
      </c>
      <c r="H25" s="81"/>
      <c r="I25" s="82"/>
      <c r="J25" s="25"/>
      <c r="K25" s="1"/>
    </row>
    <row r="26" spans="2:17" ht="50.1" customHeight="1" thickTop="1" thickBot="1">
      <c r="B26" s="11"/>
      <c r="D26" s="111" t="s">
        <v>18</v>
      </c>
      <c r="E26" s="111"/>
      <c r="G26" s="114">
        <f>IF(G25="Ja",15,20)</f>
        <v>15</v>
      </c>
      <c r="H26" s="114"/>
      <c r="I26" s="114"/>
      <c r="J26" s="25"/>
      <c r="K26" s="78" t="s">
        <v>13</v>
      </c>
      <c r="L26" s="79"/>
      <c r="N26" s="66" t="s">
        <v>44</v>
      </c>
      <c r="O26" s="66"/>
      <c r="P26" s="66"/>
      <c r="Q26" s="66"/>
    </row>
    <row r="27" spans="2:17" ht="50.1" customHeight="1" thickBot="1">
      <c r="B27" s="11"/>
      <c r="D27" s="111" t="s">
        <v>17</v>
      </c>
      <c r="E27" s="111"/>
      <c r="G27" s="115">
        <f>+G26*E18*2</f>
        <v>90</v>
      </c>
      <c r="H27" s="115"/>
      <c r="I27" s="115"/>
      <c r="J27" s="25"/>
      <c r="K27" s="35">
        <f>+G27-L19</f>
        <v>-10</v>
      </c>
      <c r="L27" s="169">
        <f>+K27/(K19*2)</f>
        <v>-0.1</v>
      </c>
      <c r="N27" s="66"/>
      <c r="O27" s="66"/>
      <c r="P27" s="66"/>
      <c r="Q27" s="66"/>
    </row>
    <row r="28" spans="2:17" ht="8.25" customHeight="1" thickBot="1">
      <c r="B28" s="11"/>
      <c r="J28" s="25"/>
      <c r="K28" s="10"/>
    </row>
    <row r="29" spans="2:17" ht="50.1" customHeight="1" thickBot="1">
      <c r="B29" s="11"/>
      <c r="D29" s="4"/>
      <c r="E29" s="5"/>
      <c r="G29" s="8">
        <v>60</v>
      </c>
      <c r="H29" s="8">
        <v>120</v>
      </c>
      <c r="I29" s="8">
        <v>240</v>
      </c>
      <c r="J29" s="25"/>
      <c r="K29" s="109" t="s">
        <v>14</v>
      </c>
      <c r="L29" s="110"/>
      <c r="N29" s="66" t="s">
        <v>45</v>
      </c>
      <c r="O29" s="66"/>
      <c r="P29" s="66"/>
      <c r="Q29" s="66"/>
    </row>
    <row r="30" spans="2:17" ht="50.1" customHeight="1" thickBot="1">
      <c r="B30" s="11"/>
      <c r="D30" s="91" t="s">
        <v>8</v>
      </c>
      <c r="E30" s="91"/>
      <c r="G30" s="15">
        <v>127.87</v>
      </c>
      <c r="H30" s="15">
        <v>255.74</v>
      </c>
      <c r="I30" s="15">
        <v>511.48</v>
      </c>
      <c r="J30" s="25"/>
      <c r="K30" s="36">
        <f>(G29*G32)+(H29*H32)+(I32*I29)-G27</f>
        <v>30</v>
      </c>
      <c r="L30" s="168">
        <f>+K30/G27</f>
        <v>0.33333333333333331</v>
      </c>
      <c r="N30" s="66"/>
      <c r="O30" s="66"/>
      <c r="P30" s="66"/>
      <c r="Q30" s="66"/>
    </row>
    <row r="31" spans="2:17" ht="8.25" customHeight="1" thickBot="1">
      <c r="B31" s="11"/>
      <c r="J31" s="25"/>
      <c r="K31" s="10"/>
    </row>
    <row r="32" spans="2:17" ht="69.75" customHeight="1" thickBot="1">
      <c r="B32" s="11"/>
      <c r="D32" s="112" t="s">
        <v>16</v>
      </c>
      <c r="E32" s="113"/>
      <c r="G32" s="18">
        <f>ROUNDUP((mags_Gesamtvolumen-SUMPRODUCT(H29:I29,H32:I32))/60,0)</f>
        <v>2</v>
      </c>
      <c r="H32" s="18">
        <f>ROUNDDOWN((mags_Gesamtvolumen-I29*I32)/120,0)</f>
        <v>0</v>
      </c>
      <c r="I32" s="18">
        <f>ROUNDDOWN(mags_Gesamtvolumen/I29,0)</f>
        <v>0</v>
      </c>
      <c r="J32" s="25"/>
      <c r="K32" s="76">
        <f>(G32*G29)+(H32*H29)+(I32*I29)</f>
        <v>120</v>
      </c>
      <c r="L32" s="77"/>
      <c r="N32" s="141" t="s">
        <v>52</v>
      </c>
      <c r="O32" s="142"/>
      <c r="P32" s="142"/>
      <c r="Q32" s="143"/>
    </row>
    <row r="33" spans="2:32" s="20" customFormat="1" ht="9" customHeight="1">
      <c r="B33" s="19"/>
      <c r="D33" s="21"/>
      <c r="E33" s="21"/>
      <c r="G33" s="22"/>
      <c r="H33" s="22"/>
      <c r="I33" s="22"/>
      <c r="J33" s="23"/>
      <c r="K33" s="24"/>
      <c r="L33" s="24"/>
      <c r="N33" s="144"/>
      <c r="O33" s="145"/>
      <c r="P33" s="145"/>
      <c r="Q33" s="146"/>
    </row>
    <row r="34" spans="2:32" s="17" customFormat="1" ht="106.5" customHeight="1">
      <c r="B34" s="11"/>
      <c r="D34" s="119" t="s">
        <v>33</v>
      </c>
      <c r="E34" s="120"/>
      <c r="F34" s="120"/>
      <c r="G34" s="120"/>
      <c r="H34" s="120"/>
      <c r="I34" s="120"/>
      <c r="J34" s="120"/>
      <c r="K34" s="120"/>
      <c r="L34" s="121"/>
      <c r="N34" s="144"/>
      <c r="O34" s="145"/>
      <c r="P34" s="145"/>
      <c r="Q34" s="146"/>
    </row>
    <row r="35" spans="2:32" s="20" customFormat="1" ht="9" customHeight="1">
      <c r="B35" s="19"/>
      <c r="D35" s="21"/>
      <c r="E35" s="21"/>
      <c r="G35" s="22"/>
      <c r="H35" s="22"/>
      <c r="I35" s="22"/>
      <c r="J35" s="23"/>
      <c r="K35" s="24"/>
      <c r="L35" s="24"/>
      <c r="N35" s="147"/>
      <c r="O35" s="148"/>
      <c r="P35" s="148"/>
      <c r="Q35" s="149"/>
    </row>
    <row r="36" spans="2:32" ht="50.1" customHeight="1">
      <c r="B36" s="11"/>
      <c r="D36" s="100" t="s">
        <v>1</v>
      </c>
      <c r="E36" s="101"/>
      <c r="G36" s="16">
        <f>+G30*G32</f>
        <v>255.74</v>
      </c>
      <c r="H36" s="16">
        <f t="shared" ref="H36" si="0">+H30*H32</f>
        <v>0</v>
      </c>
      <c r="I36" s="16">
        <f>+I30*I32</f>
        <v>0</v>
      </c>
      <c r="K36" s="68">
        <f>SUM(G36:J36)</f>
        <v>255.74</v>
      </c>
      <c r="L36" s="68"/>
      <c r="N36" s="147"/>
      <c r="O36" s="148"/>
      <c r="P36" s="148"/>
      <c r="Q36" s="149"/>
    </row>
    <row r="37" spans="2:32" ht="9" customHeight="1" thickBot="1">
      <c r="B37" s="11"/>
      <c r="D37" s="4"/>
      <c r="E37" s="5"/>
      <c r="N37" s="147"/>
      <c r="O37" s="148"/>
      <c r="P37" s="148"/>
      <c r="Q37" s="149"/>
    </row>
    <row r="38" spans="2:32" ht="50.1" customHeight="1" thickTop="1" thickBot="1">
      <c r="B38" s="11"/>
      <c r="D38" s="102" t="s">
        <v>6</v>
      </c>
      <c r="E38" s="103"/>
      <c r="F38" s="103"/>
      <c r="G38" s="103"/>
      <c r="H38" s="103"/>
      <c r="I38" s="103"/>
      <c r="K38" s="64">
        <f>+K36-K21</f>
        <v>-67.800000000000011</v>
      </c>
      <c r="L38" s="140">
        <f>+K38/K21</f>
        <v>-0.20955677814180629</v>
      </c>
      <c r="N38" s="147"/>
      <c r="O38" s="153"/>
      <c r="P38" s="153"/>
      <c r="Q38" s="149"/>
    </row>
    <row r="39" spans="2:32" ht="20.100000000000001" customHeight="1" thickTop="1">
      <c r="N39" s="147"/>
      <c r="O39" s="148"/>
      <c r="P39" s="148"/>
      <c r="Q39" s="149"/>
    </row>
    <row r="40" spans="2:32" ht="39.950000000000003" customHeight="1">
      <c r="B40" s="128" t="s">
        <v>22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N40" s="147"/>
      <c r="O40" s="148"/>
      <c r="P40" s="148"/>
      <c r="Q40" s="149"/>
      <c r="T40" s="154"/>
    </row>
    <row r="41" spans="2:32" ht="8.25" customHeight="1" thickBot="1">
      <c r="B41" s="39"/>
      <c r="J41" s="25"/>
      <c r="N41" s="147"/>
      <c r="O41" s="148"/>
      <c r="P41" s="148"/>
      <c r="Q41" s="149"/>
    </row>
    <row r="42" spans="2:32" ht="60" customHeight="1" thickBot="1">
      <c r="B42" s="39"/>
      <c r="D42" s="116" t="s">
        <v>11</v>
      </c>
      <c r="E42" s="117"/>
      <c r="F42" s="117"/>
      <c r="G42" s="117"/>
      <c r="H42" s="117"/>
      <c r="I42" s="118"/>
      <c r="J42" s="25"/>
      <c r="K42" s="37">
        <f>+K27+K30</f>
        <v>20</v>
      </c>
      <c r="L42" s="38">
        <f>+K42/K19</f>
        <v>0.4</v>
      </c>
      <c r="N42" s="150"/>
      <c r="O42" s="151"/>
      <c r="P42" s="151"/>
      <c r="Q42" s="152"/>
    </row>
    <row r="43" spans="2:32" ht="9" customHeight="1" thickBot="1">
      <c r="B43" s="39"/>
      <c r="J43" s="25"/>
      <c r="AF43" s="47"/>
    </row>
    <row r="44" spans="2:32" ht="50.1" customHeight="1" thickTop="1" thickBot="1">
      <c r="B44" s="39"/>
      <c r="D44" s="126" t="s">
        <v>34</v>
      </c>
      <c r="E44" s="126"/>
      <c r="F44" s="126"/>
      <c r="G44" s="126"/>
      <c r="H44" s="122">
        <v>60</v>
      </c>
      <c r="I44" s="123"/>
      <c r="J44" s="25"/>
      <c r="K44" s="109" t="s">
        <v>15</v>
      </c>
      <c r="L44" s="110"/>
      <c r="N44" s="66" t="s">
        <v>41</v>
      </c>
      <c r="O44" s="66"/>
      <c r="P44" s="66"/>
      <c r="Q44" s="66"/>
    </row>
    <row r="45" spans="2:32" ht="50.1" customHeight="1">
      <c r="B45" s="39"/>
      <c r="D45" s="130"/>
      <c r="E45" s="130"/>
      <c r="F45" s="130"/>
      <c r="G45" s="130"/>
      <c r="H45" s="131"/>
      <c r="I45" s="132"/>
      <c r="J45" s="25"/>
      <c r="K45" s="136">
        <f>+K42+(L19-H44)</f>
        <v>60</v>
      </c>
      <c r="L45" s="137"/>
      <c r="N45" s="66"/>
      <c r="O45" s="66"/>
      <c r="P45" s="66"/>
      <c r="Q45" s="66"/>
    </row>
    <row r="46" spans="2:32" ht="6" customHeight="1" thickBot="1">
      <c r="B46" s="11"/>
      <c r="D46" s="130"/>
      <c r="E46" s="130"/>
      <c r="F46" s="130"/>
      <c r="G46" s="130"/>
      <c r="H46" s="131"/>
      <c r="I46" s="132"/>
      <c r="K46" s="138"/>
      <c r="L46" s="139"/>
      <c r="N46" s="129"/>
      <c r="O46" s="129"/>
      <c r="P46" s="129"/>
      <c r="Q46" s="129"/>
    </row>
    <row r="47" spans="2:32" ht="50.1" customHeight="1" thickBot="1">
      <c r="B47" s="39"/>
      <c r="D47" s="127"/>
      <c r="E47" s="127"/>
      <c r="F47" s="127"/>
      <c r="G47" s="127"/>
      <c r="H47" s="124"/>
      <c r="I47" s="125"/>
      <c r="J47" s="25"/>
      <c r="K47" s="133" t="s">
        <v>39</v>
      </c>
      <c r="L47" s="167">
        <f>+K45/K32</f>
        <v>0.5</v>
      </c>
      <c r="M47" s="135" t="s">
        <v>40</v>
      </c>
      <c r="N47" s="135"/>
      <c r="O47" s="135"/>
      <c r="P47" s="155"/>
      <c r="Q47" s="134"/>
    </row>
    <row r="48" spans="2:32" ht="20.100000000000001" customHeight="1" thickTop="1">
      <c r="N48" s="42"/>
    </row>
    <row r="49" spans="2:17" ht="39.950000000000003" customHeight="1">
      <c r="B49" s="98" t="s">
        <v>24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N49" s="40"/>
    </row>
    <row r="50" spans="2:17" ht="8.25" customHeight="1">
      <c r="B50" s="44"/>
      <c r="J50" s="25"/>
      <c r="N50" s="40"/>
    </row>
    <row r="51" spans="2:17" ht="30" customHeight="1">
      <c r="B51" s="44"/>
      <c r="D51" s="99" t="s">
        <v>2</v>
      </c>
      <c r="E51" s="99"/>
      <c r="G51" s="12">
        <v>1</v>
      </c>
      <c r="H51" s="12">
        <v>1.2</v>
      </c>
      <c r="I51" s="12">
        <v>1.3</v>
      </c>
      <c r="K51" s="104">
        <f>SUM(G32:I32)</f>
        <v>2</v>
      </c>
      <c r="L51" s="104"/>
      <c r="N51" s="1"/>
    </row>
    <row r="52" spans="2:17" ht="8.1" customHeight="1">
      <c r="B52" s="44"/>
      <c r="J52" s="25"/>
      <c r="N52" s="1"/>
    </row>
    <row r="53" spans="2:17" ht="39.950000000000003" customHeight="1">
      <c r="B53" s="44"/>
      <c r="D53" s="92" t="s">
        <v>35</v>
      </c>
      <c r="E53" s="92"/>
      <c r="G53" s="41">
        <f>+G51*G32</f>
        <v>2</v>
      </c>
      <c r="H53" s="41">
        <f>+H51*H32</f>
        <v>0</v>
      </c>
      <c r="I53" s="41">
        <f>+I51*I32</f>
        <v>0</v>
      </c>
      <c r="K53" s="105">
        <f>SUM(G53:I53)</f>
        <v>2</v>
      </c>
      <c r="L53" s="105"/>
      <c r="N53" s="106" t="s">
        <v>46</v>
      </c>
      <c r="O53" s="106"/>
      <c r="P53" s="106"/>
      <c r="Q53" s="106"/>
    </row>
    <row r="54" spans="2:17" ht="8.1" customHeight="1">
      <c r="B54" s="44"/>
      <c r="K54" s="59"/>
      <c r="L54" s="47"/>
      <c r="N54" s="106"/>
      <c r="O54" s="106"/>
      <c r="P54" s="106"/>
      <c r="Q54" s="106"/>
    </row>
    <row r="55" spans="2:17" ht="39.950000000000003" customHeight="1">
      <c r="B55" s="44"/>
      <c r="D55" s="89" t="s">
        <v>26</v>
      </c>
      <c r="E55" s="90"/>
      <c r="F55" s="90"/>
      <c r="G55" s="90"/>
      <c r="H55" s="43">
        <f>IF(G25="Ja",K51,)</f>
        <v>2</v>
      </c>
      <c r="I55" s="62" t="s">
        <v>25</v>
      </c>
      <c r="K55" s="88">
        <f>+H55*H51</f>
        <v>2.4</v>
      </c>
      <c r="L55" s="88"/>
      <c r="N55" s="106"/>
      <c r="O55" s="106"/>
      <c r="P55" s="106"/>
      <c r="Q55" s="106"/>
    </row>
    <row r="56" spans="2:17" ht="9" customHeight="1" thickBot="1">
      <c r="B56" s="44"/>
      <c r="H56" s="1"/>
      <c r="J56" s="25"/>
      <c r="K56" s="60"/>
      <c r="L56" s="61"/>
      <c r="N56" s="159"/>
      <c r="O56" s="159"/>
      <c r="P56" s="159"/>
      <c r="Q56" s="159"/>
    </row>
    <row r="57" spans="2:17" ht="39.950000000000003" customHeight="1" thickTop="1" thickBot="1">
      <c r="B57" s="44"/>
      <c r="D57" s="96" t="s">
        <v>26</v>
      </c>
      <c r="E57" s="97"/>
      <c r="F57" s="97"/>
      <c r="G57" s="97"/>
      <c r="H57" s="63">
        <v>2</v>
      </c>
      <c r="I57" s="65" t="s">
        <v>36</v>
      </c>
      <c r="K57" s="87">
        <f>+H57*H51</f>
        <v>2.4</v>
      </c>
      <c r="L57" s="87"/>
      <c r="N57" s="160" t="s">
        <v>47</v>
      </c>
      <c r="O57" s="160"/>
      <c r="P57" s="160"/>
      <c r="Q57" s="160"/>
    </row>
    <row r="58" spans="2:17" ht="9" customHeight="1" thickTop="1" thickBot="1">
      <c r="B58" s="44"/>
      <c r="J58" s="25"/>
      <c r="N58" s="1"/>
    </row>
    <row r="59" spans="2:17" ht="37.5" customHeight="1" thickBot="1">
      <c r="B59" s="46" t="s">
        <v>5</v>
      </c>
      <c r="C59" s="46"/>
      <c r="D59" s="46"/>
      <c r="E59" s="46"/>
      <c r="F59" s="46"/>
      <c r="G59" s="46"/>
      <c r="H59" s="84" t="s">
        <v>3</v>
      </c>
      <c r="I59" s="84"/>
      <c r="J59" s="46"/>
      <c r="K59" s="85">
        <f>SUM(K53:L57)</f>
        <v>6.8000000000000007</v>
      </c>
      <c r="L59" s="86"/>
      <c r="N59" s="171" t="s">
        <v>38</v>
      </c>
      <c r="O59" s="171"/>
      <c r="P59" s="171"/>
      <c r="Q59" s="171"/>
    </row>
    <row r="60" spans="2:17" ht="8.2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N60" s="1"/>
    </row>
    <row r="61" spans="2:17" ht="7.5" customHeight="1">
      <c r="B61" s="108">
        <v>1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N61" s="1"/>
    </row>
    <row r="62" spans="2:17" ht="30" customHeight="1">
      <c r="N62" s="1"/>
    </row>
    <row r="63" spans="2:17" ht="30" customHeight="1">
      <c r="N63" s="1"/>
    </row>
    <row r="64" spans="2:17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</sheetData>
  <sheetProtection password="9848" sheet="1" objects="1" scenarios="1" selectLockedCells="1"/>
  <mergeCells count="56">
    <mergeCell ref="P10:P11"/>
    <mergeCell ref="Q10:Q11"/>
    <mergeCell ref="N32:Q34"/>
    <mergeCell ref="N53:Q55"/>
    <mergeCell ref="H44:I47"/>
    <mergeCell ref="D44:G47"/>
    <mergeCell ref="K45:L46"/>
    <mergeCell ref="N59:Q59"/>
    <mergeCell ref="M47:O47"/>
    <mergeCell ref="N57:Q57"/>
    <mergeCell ref="B61:L61"/>
    <mergeCell ref="K29:L29"/>
    <mergeCell ref="D27:E27"/>
    <mergeCell ref="D32:E32"/>
    <mergeCell ref="G26:I26"/>
    <mergeCell ref="G27:I27"/>
    <mergeCell ref="D42:I42"/>
    <mergeCell ref="D34:L34"/>
    <mergeCell ref="D26:E26"/>
    <mergeCell ref="K44:L44"/>
    <mergeCell ref="B40:L40"/>
    <mergeCell ref="D53:E53"/>
    <mergeCell ref="N3:Q4"/>
    <mergeCell ref="N2:Q2"/>
    <mergeCell ref="D57:G57"/>
    <mergeCell ref="B49:L49"/>
    <mergeCell ref="K21:L21"/>
    <mergeCell ref="D51:E51"/>
    <mergeCell ref="D36:E36"/>
    <mergeCell ref="D38:I38"/>
    <mergeCell ref="K51:L51"/>
    <mergeCell ref="K53:L53"/>
    <mergeCell ref="N44:Q45"/>
    <mergeCell ref="B8:L9"/>
    <mergeCell ref="N26:Q27"/>
    <mergeCell ref="H59:I59"/>
    <mergeCell ref="K59:L59"/>
    <mergeCell ref="K57:L57"/>
    <mergeCell ref="K55:L55"/>
    <mergeCell ref="D55:G55"/>
    <mergeCell ref="N18:Q19"/>
    <mergeCell ref="B11:L13"/>
    <mergeCell ref="K36:L36"/>
    <mergeCell ref="B10:L10"/>
    <mergeCell ref="D19:E19"/>
    <mergeCell ref="D21:E21"/>
    <mergeCell ref="B23:L23"/>
    <mergeCell ref="B15:L15"/>
    <mergeCell ref="K32:L32"/>
    <mergeCell ref="K26:L26"/>
    <mergeCell ref="G25:I25"/>
    <mergeCell ref="D25:E25"/>
    <mergeCell ref="D30:E30"/>
    <mergeCell ref="N29:Q30"/>
    <mergeCell ref="N10:N11"/>
    <mergeCell ref="O10:O11"/>
  </mergeCells>
  <pageMargins left="0.7" right="0.7" top="0.78740157499999996" bottom="0.78740157499999996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Kalkulationsblatt</vt:lpstr>
      <vt:lpstr>Kalkulationsblatt!Druckbereich</vt:lpstr>
      <vt:lpstr>mags_Gesamtvolumen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Wilms</dc:creator>
  <cp:lastModifiedBy>Wilms</cp:lastModifiedBy>
  <dcterms:created xsi:type="dcterms:W3CDTF">2018-04-13T07:03:28Z</dcterms:created>
  <dcterms:modified xsi:type="dcterms:W3CDTF">2018-04-21T16:30:52Z</dcterms:modified>
</cp:coreProperties>
</file>